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9095" windowHeight="7425" firstSheet="2" activeTab="6"/>
  </bookViews>
  <sheets>
    <sheet name="Розцінки зубних техніків" sheetId="1" r:id="rId1"/>
    <sheet name="Розрахунок відшкод.витрат" sheetId="2" r:id="rId2"/>
    <sheet name="Розряди з-ти" sheetId="3" r:id="rId3"/>
    <sheet name="витрати по зубопротез" sheetId="4" r:id="rId4"/>
    <sheet name="матеріальні витрати" sheetId="5" r:id="rId5"/>
    <sheet name="Прейскурант цін" sheetId="6" r:id="rId6"/>
    <sheet name="План робіт" sheetId="7" r:id="rId7"/>
  </sheets>
  <externalReferences>
    <externalReference r:id="rId8"/>
  </externalReferences>
  <definedNames>
    <definedName name="_xlnm.Print_Area" localSheetId="3">'витрати по зубопротез'!$A$1:$F$974</definedName>
    <definedName name="_xlnm.Print_Area" localSheetId="4">'матеріальні витрати'!$A$1:$G$476</definedName>
    <definedName name="_xlnm.Print_Area" localSheetId="5">'Прейскурант цін'!$A$1:$D$80</definedName>
    <definedName name="_xlnm.Print_Area" localSheetId="0">'Розцінки зубних техніків'!$A$1:$D$59</definedName>
  </definedNames>
  <calcPr calcId="125725" fullPrecision="0"/>
</workbook>
</file>

<file path=xl/calcChain.xml><?xml version="1.0" encoding="utf-8"?>
<calcChain xmlns="http://schemas.openxmlformats.org/spreadsheetml/2006/main">
  <c r="E11" i="7"/>
  <c r="F37" i="2"/>
  <c r="C52" i="1"/>
  <c r="C51"/>
  <c r="C50"/>
  <c r="C49"/>
  <c r="C48"/>
  <c r="C47"/>
  <c r="C46"/>
  <c r="C45"/>
  <c r="C44"/>
  <c r="C43"/>
  <c r="C42"/>
  <c r="C22"/>
  <c r="C21"/>
  <c r="C20"/>
  <c r="C18"/>
  <c r="C17"/>
  <c r="C16"/>
  <c r="C15"/>
  <c r="C14"/>
  <c r="C13"/>
  <c r="C12"/>
  <c r="C11"/>
  <c r="C10"/>
  <c r="C9"/>
  <c r="C8"/>
  <c r="C7"/>
  <c r="C6"/>
  <c r="C5"/>
  <c r="F32" i="2"/>
  <c r="F20"/>
  <c r="G9" i="5"/>
  <c r="F33" i="2" l="1"/>
  <c r="F12" i="7"/>
  <c r="F13"/>
  <c r="F14"/>
  <c r="F11"/>
  <c r="D34" i="6" l="1"/>
  <c r="D33"/>
  <c r="D32"/>
  <c r="D31"/>
  <c r="D27"/>
  <c r="D26"/>
  <c r="D25"/>
  <c r="D24"/>
  <c r="D23"/>
  <c r="D22"/>
  <c r="D21"/>
  <c r="D20"/>
  <c r="D19"/>
  <c r="D18"/>
  <c r="D17"/>
  <c r="D15"/>
  <c r="D14"/>
  <c r="E17" i="7" s="1"/>
  <c r="F17" s="1"/>
  <c r="D13" i="6"/>
  <c r="D12"/>
  <c r="D10"/>
  <c r="E15" i="7" s="1"/>
  <c r="F15" s="1"/>
  <c r="D8" i="6"/>
  <c r="D9"/>
  <c r="D7"/>
  <c r="E16" i="7" s="1"/>
  <c r="F16" s="1"/>
  <c r="G470" i="5"/>
  <c r="G469"/>
  <c r="G468"/>
  <c r="G467"/>
  <c r="G466"/>
  <c r="G465"/>
  <c r="G458"/>
  <c r="G457"/>
  <c r="G456"/>
  <c r="G455"/>
  <c r="G454"/>
  <c r="G453"/>
  <c r="G452"/>
  <c r="G445"/>
  <c r="G444"/>
  <c r="G443"/>
  <c r="G442"/>
  <c r="G441"/>
  <c r="G440"/>
  <c r="G433"/>
  <c r="G432"/>
  <c r="G431"/>
  <c r="G430"/>
  <c r="G429"/>
  <c r="G428"/>
  <c r="G421"/>
  <c r="G420"/>
  <c r="G419"/>
  <c r="G418"/>
  <c r="G417"/>
  <c r="G416"/>
  <c r="G410"/>
  <c r="G404"/>
  <c r="G398"/>
  <c r="G391"/>
  <c r="G390"/>
  <c r="G389"/>
  <c r="G388"/>
  <c r="G387"/>
  <c r="G386"/>
  <c r="G385"/>
  <c r="G384"/>
  <c r="G383"/>
  <c r="G376"/>
  <c r="G377" s="1"/>
  <c r="G370"/>
  <c r="G364"/>
  <c r="G357"/>
  <c r="G358" s="1"/>
  <c r="G350"/>
  <c r="G349"/>
  <c r="G348"/>
  <c r="G347"/>
  <c r="G346"/>
  <c r="G345"/>
  <c r="G344"/>
  <c r="G343"/>
  <c r="G342"/>
  <c r="G341"/>
  <c r="G340"/>
  <c r="G339"/>
  <c r="G331"/>
  <c r="G330"/>
  <c r="G329"/>
  <c r="G328"/>
  <c r="G327"/>
  <c r="G326"/>
  <c r="G325"/>
  <c r="G324"/>
  <c r="G323"/>
  <c r="G322"/>
  <c r="G321"/>
  <c r="G314"/>
  <c r="G313"/>
  <c r="G312"/>
  <c r="G311"/>
  <c r="G310"/>
  <c r="G309"/>
  <c r="G308"/>
  <c r="G307"/>
  <c r="G300"/>
  <c r="G299"/>
  <c r="G298"/>
  <c r="G297"/>
  <c r="G296"/>
  <c r="G295"/>
  <c r="G294"/>
  <c r="G293"/>
  <c r="G292"/>
  <c r="G291"/>
  <c r="G290"/>
  <c r="G289"/>
  <c r="G288"/>
  <c r="G281"/>
  <c r="G280"/>
  <c r="G279"/>
  <c r="G278"/>
  <c r="G277"/>
  <c r="G276"/>
  <c r="G275"/>
  <c r="G274"/>
  <c r="G273"/>
  <c r="G272"/>
  <c r="G271"/>
  <c r="G270"/>
  <c r="G264"/>
  <c r="G263"/>
  <c r="G262"/>
  <c r="G261"/>
  <c r="G260"/>
  <c r="G259"/>
  <c r="G258"/>
  <c r="G257"/>
  <c r="G256"/>
  <c r="G255"/>
  <c r="G248"/>
  <c r="G247"/>
  <c r="G246"/>
  <c r="G245"/>
  <c r="G244"/>
  <c r="G243"/>
  <c r="G242"/>
  <c r="G241"/>
  <c r="G240"/>
  <c r="G239"/>
  <c r="G238"/>
  <c r="G231"/>
  <c r="G230"/>
  <c r="G229"/>
  <c r="G228"/>
  <c r="G227"/>
  <c r="G226"/>
  <c r="G225"/>
  <c r="G224"/>
  <c r="G223"/>
  <c r="G222"/>
  <c r="G221"/>
  <c r="G214"/>
  <c r="G213"/>
  <c r="G215" s="1"/>
  <c r="G206"/>
  <c r="G205"/>
  <c r="G198"/>
  <c r="G199" s="1"/>
  <c r="G191"/>
  <c r="G192" s="1"/>
  <c r="G184"/>
  <c r="G183"/>
  <c r="G182"/>
  <c r="G181"/>
  <c r="G180"/>
  <c r="G179"/>
  <c r="G178"/>
  <c r="G185" s="1"/>
  <c r="G171"/>
  <c r="G170"/>
  <c r="G169"/>
  <c r="G172" s="1"/>
  <c r="G162"/>
  <c r="G161"/>
  <c r="G160"/>
  <c r="G159"/>
  <c r="G158"/>
  <c r="G157"/>
  <c r="G150"/>
  <c r="G149"/>
  <c r="G148"/>
  <c r="G147"/>
  <c r="G146"/>
  <c r="G145"/>
  <c r="G144"/>
  <c r="G143"/>
  <c r="G136"/>
  <c r="G135"/>
  <c r="G134"/>
  <c r="G133"/>
  <c r="G132"/>
  <c r="G131"/>
  <c r="G130"/>
  <c r="G123"/>
  <c r="G122"/>
  <c r="G121"/>
  <c r="G120"/>
  <c r="G119"/>
  <c r="G118"/>
  <c r="G111"/>
  <c r="G110"/>
  <c r="G109"/>
  <c r="G108"/>
  <c r="G107"/>
  <c r="G100"/>
  <c r="G99"/>
  <c r="G101" s="1"/>
  <c r="G92"/>
  <c r="G91"/>
  <c r="G90"/>
  <c r="G78"/>
  <c r="G71"/>
  <c r="G70"/>
  <c r="G69"/>
  <c r="G68"/>
  <c r="G67"/>
  <c r="G66"/>
  <c r="G65"/>
  <c r="G64"/>
  <c r="G63"/>
  <c r="G62"/>
  <c r="G55"/>
  <c r="F54"/>
  <c r="G54" s="1"/>
  <c r="G53"/>
  <c r="G52"/>
  <c r="G51"/>
  <c r="G50"/>
  <c r="G49"/>
  <c r="G48"/>
  <c r="G47"/>
  <c r="G46"/>
  <c r="G45"/>
  <c r="G44"/>
  <c r="G43"/>
  <c r="G42"/>
  <c r="G41"/>
  <c r="G35"/>
  <c r="G29"/>
  <c r="F22"/>
  <c r="G22" s="1"/>
  <c r="G21"/>
  <c r="G20"/>
  <c r="G19"/>
  <c r="G18"/>
  <c r="G17"/>
  <c r="G16"/>
  <c r="G15"/>
  <c r="G14"/>
  <c r="G13"/>
  <c r="G12"/>
  <c r="G11"/>
  <c r="G10"/>
  <c r="E969" i="4"/>
  <c r="C951"/>
  <c r="E951" s="1"/>
  <c r="C933"/>
  <c r="E933" s="1"/>
  <c r="C915"/>
  <c r="E915" s="1"/>
  <c r="C897"/>
  <c r="E897" s="1"/>
  <c r="E879"/>
  <c r="E861"/>
  <c r="E843"/>
  <c r="C824"/>
  <c r="E824" s="1"/>
  <c r="E805"/>
  <c r="E787"/>
  <c r="C768"/>
  <c r="E768" s="1"/>
  <c r="E749"/>
  <c r="C731"/>
  <c r="E731" s="1"/>
  <c r="C713"/>
  <c r="E713" s="1"/>
  <c r="C694"/>
  <c r="E694" s="1"/>
  <c r="C676"/>
  <c r="E676" s="1"/>
  <c r="C657"/>
  <c r="E657" s="1"/>
  <c r="C638"/>
  <c r="E638" s="1"/>
  <c r="C620"/>
  <c r="E620" s="1"/>
  <c r="C602"/>
  <c r="E602" s="1"/>
  <c r="C583"/>
  <c r="E583" s="1"/>
  <c r="E564"/>
  <c r="C545"/>
  <c r="E545" s="1"/>
  <c r="C526"/>
  <c r="E526" s="1"/>
  <c r="C508"/>
  <c r="E508" s="1"/>
  <c r="C490"/>
  <c r="E490" s="1"/>
  <c r="C471"/>
  <c r="E471" s="1"/>
  <c r="C452"/>
  <c r="E452" s="1"/>
  <c r="C432"/>
  <c r="E432" s="1"/>
  <c r="C415"/>
  <c r="E415" s="1"/>
  <c r="C397"/>
  <c r="E397" s="1"/>
  <c r="C379"/>
  <c r="E379" s="1"/>
  <c r="C361"/>
  <c r="E361" s="1"/>
  <c r="C343"/>
  <c r="E343" s="1"/>
  <c r="C325"/>
  <c r="E325" s="1"/>
  <c r="C307"/>
  <c r="E307" s="1"/>
  <c r="C289"/>
  <c r="E289" s="1"/>
  <c r="C271"/>
  <c r="E271" s="1"/>
  <c r="C253"/>
  <c r="E253" s="1"/>
  <c r="C235"/>
  <c r="E235" s="1"/>
  <c r="C217"/>
  <c r="E217" s="1"/>
  <c r="C199"/>
  <c r="E199" s="1"/>
  <c r="C181"/>
  <c r="E181" s="1"/>
  <c r="C163"/>
  <c r="E163" s="1"/>
  <c r="C145"/>
  <c r="E145" s="1"/>
  <c r="C127"/>
  <c r="E127" s="1"/>
  <c r="C109"/>
  <c r="E109" s="1"/>
  <c r="C91"/>
  <c r="E91" s="1"/>
  <c r="C73"/>
  <c r="E73" s="1"/>
  <c r="C55"/>
  <c r="E55" s="1"/>
  <c r="C36"/>
  <c r="E36" s="1"/>
  <c r="C18"/>
  <c r="E18" s="1"/>
  <c r="D55" i="1"/>
  <c r="C4" s="1"/>
  <c r="G471" i="5" l="1"/>
  <c r="G459"/>
  <c r="G446"/>
  <c r="G434"/>
  <c r="G422"/>
  <c r="G392"/>
  <c r="G351"/>
  <c r="G333"/>
  <c r="G315"/>
  <c r="G301"/>
  <c r="G282"/>
  <c r="G265"/>
  <c r="G249"/>
  <c r="G232"/>
  <c r="G207"/>
  <c r="G163"/>
  <c r="G151"/>
  <c r="G137"/>
  <c r="G124"/>
  <c r="G112"/>
  <c r="G93"/>
  <c r="G72"/>
  <c r="G23"/>
  <c r="G56"/>
  <c r="F94" i="2"/>
  <c r="G61"/>
  <c r="G62"/>
  <c r="G63"/>
  <c r="G64"/>
  <c r="G65"/>
  <c r="G66"/>
  <c r="G67"/>
  <c r="G68"/>
  <c r="G69"/>
  <c r="G70"/>
  <c r="G71"/>
  <c r="G72"/>
  <c r="G73"/>
  <c r="G74"/>
  <c r="G75"/>
  <c r="G76"/>
  <c r="G77"/>
  <c r="G78"/>
  <c r="G79"/>
  <c r="G80"/>
  <c r="G81"/>
  <c r="G82"/>
  <c r="G83"/>
  <c r="G84"/>
  <c r="G85"/>
  <c r="G86"/>
  <c r="G87"/>
  <c r="G88"/>
  <c r="G89"/>
  <c r="G90"/>
  <c r="G91"/>
  <c r="G92"/>
  <c r="G60"/>
  <c r="F55"/>
  <c r="F40"/>
  <c r="F52" s="1"/>
  <c r="D12" i="4"/>
  <c r="F17" i="2"/>
  <c r="F16"/>
  <c r="F12"/>
  <c r="F11"/>
  <c r="F7"/>
  <c r="F8" s="1"/>
  <c r="D945" i="4" l="1"/>
  <c r="D909"/>
  <c r="D873"/>
  <c r="D837"/>
  <c r="D799"/>
  <c r="D762"/>
  <c r="D725"/>
  <c r="D688"/>
  <c r="D651"/>
  <c r="D614"/>
  <c r="D577"/>
  <c r="D539"/>
  <c r="D502"/>
  <c r="D465"/>
  <c r="D426"/>
  <c r="D391"/>
  <c r="D355"/>
  <c r="D319"/>
  <c r="D283"/>
  <c r="D250"/>
  <c r="D229"/>
  <c r="D193"/>
  <c r="D157"/>
  <c r="D121"/>
  <c r="D85"/>
  <c r="D49"/>
  <c r="D963"/>
  <c r="D927"/>
  <c r="D891"/>
  <c r="D855"/>
  <c r="D818"/>
  <c r="D781"/>
  <c r="D743"/>
  <c r="D707"/>
  <c r="D670"/>
  <c r="D632"/>
  <c r="D596"/>
  <c r="D558"/>
  <c r="D520"/>
  <c r="D484"/>
  <c r="D446"/>
  <c r="D409"/>
  <c r="D373"/>
  <c r="D337"/>
  <c r="D301"/>
  <c r="D265"/>
  <c r="D247"/>
  <c r="D211"/>
  <c r="D175"/>
  <c r="D139"/>
  <c r="D103"/>
  <c r="D67"/>
  <c r="D30"/>
  <c r="D948"/>
  <c r="D912"/>
  <c r="D876"/>
  <c r="D840"/>
  <c r="D802"/>
  <c r="D765"/>
  <c r="D728"/>
  <c r="D691"/>
  <c r="D654"/>
  <c r="D617"/>
  <c r="D580"/>
  <c r="D542"/>
  <c r="D505"/>
  <c r="D468"/>
  <c r="D429"/>
  <c r="D394"/>
  <c r="D358"/>
  <c r="D340"/>
  <c r="D304"/>
  <c r="D268"/>
  <c r="D232"/>
  <c r="D196"/>
  <c r="D160"/>
  <c r="D124"/>
  <c r="D88"/>
  <c r="D966"/>
  <c r="D930"/>
  <c r="D894"/>
  <c r="D858"/>
  <c r="D821"/>
  <c r="D784"/>
  <c r="D746"/>
  <c r="D710"/>
  <c r="D673"/>
  <c r="D635"/>
  <c r="D599"/>
  <c r="D561"/>
  <c r="D523"/>
  <c r="D487"/>
  <c r="D449"/>
  <c r="D412"/>
  <c r="D376"/>
  <c r="D322"/>
  <c r="D286"/>
  <c r="D214"/>
  <c r="D178"/>
  <c r="D142"/>
  <c r="D106"/>
  <c r="D70"/>
  <c r="D52"/>
  <c r="D33"/>
  <c r="D15"/>
  <c r="D967"/>
  <c r="D931"/>
  <c r="D895"/>
  <c r="D859"/>
  <c r="D822"/>
  <c r="D785"/>
  <c r="D747"/>
  <c r="D711"/>
  <c r="D674"/>
  <c r="D636"/>
  <c r="D600"/>
  <c r="D562"/>
  <c r="D524"/>
  <c r="D488"/>
  <c r="D450"/>
  <c r="D413"/>
  <c r="D377"/>
  <c r="D323"/>
  <c r="D287"/>
  <c r="D251"/>
  <c r="D215"/>
  <c r="D179"/>
  <c r="D143"/>
  <c r="D107"/>
  <c r="D71"/>
  <c r="D949"/>
  <c r="D913"/>
  <c r="D877"/>
  <c r="D841"/>
  <c r="D803"/>
  <c r="D766"/>
  <c r="D729"/>
  <c r="D692"/>
  <c r="D655"/>
  <c r="D618"/>
  <c r="D581"/>
  <c r="D543"/>
  <c r="D506"/>
  <c r="D469"/>
  <c r="D430"/>
  <c r="D395"/>
  <c r="D359"/>
  <c r="D305"/>
  <c r="D269"/>
  <c r="D233"/>
  <c r="D197"/>
  <c r="D161"/>
  <c r="D125"/>
  <c r="D89"/>
  <c r="D16"/>
  <c r="D53"/>
  <c r="D34"/>
  <c r="F22" i="2"/>
  <c r="F13"/>
  <c r="F25" s="1"/>
  <c r="F18"/>
  <c r="F28" s="1"/>
  <c r="F34"/>
  <c r="G93"/>
  <c r="F95" s="1"/>
  <c r="D324" i="4" l="1"/>
  <c r="E324" s="1"/>
  <c r="D306"/>
  <c r="E306" s="1"/>
  <c r="D288"/>
  <c r="E288" s="1"/>
  <c r="D270"/>
  <c r="E270" s="1"/>
  <c r="D252"/>
  <c r="E252" s="1"/>
  <c r="D234"/>
  <c r="E234" s="1"/>
  <c r="D216"/>
  <c r="E216" s="1"/>
  <c r="D198"/>
  <c r="E198" s="1"/>
  <c r="D180"/>
  <c r="E180" s="1"/>
  <c r="D162"/>
  <c r="E162" s="1"/>
  <c r="D144"/>
  <c r="E144" s="1"/>
  <c r="D126"/>
  <c r="E126" s="1"/>
  <c r="D108"/>
  <c r="E108" s="1"/>
  <c r="D90"/>
  <c r="E90" s="1"/>
  <c r="D72"/>
  <c r="E72" s="1"/>
  <c r="D54"/>
  <c r="E54" s="1"/>
  <c r="D17"/>
  <c r="E17" s="1"/>
  <c r="D968"/>
  <c r="E968" s="1"/>
  <c r="D950"/>
  <c r="E950" s="1"/>
  <c r="D932"/>
  <c r="E932" s="1"/>
  <c r="D914"/>
  <c r="E914" s="1"/>
  <c r="D896"/>
  <c r="E896" s="1"/>
  <c r="D878"/>
  <c r="E878" s="1"/>
  <c r="D860"/>
  <c r="E860" s="1"/>
  <c r="D842"/>
  <c r="E842" s="1"/>
  <c r="D823"/>
  <c r="E823" s="1"/>
  <c r="D804"/>
  <c r="E804" s="1"/>
  <c r="D786"/>
  <c r="E786" s="1"/>
  <c r="D767"/>
  <c r="E767" s="1"/>
  <c r="D748"/>
  <c r="E748" s="1"/>
  <c r="D730"/>
  <c r="E730" s="1"/>
  <c r="D712"/>
  <c r="E712" s="1"/>
  <c r="D693"/>
  <c r="E693" s="1"/>
  <c r="D675"/>
  <c r="E675" s="1"/>
  <c r="D656"/>
  <c r="E656" s="1"/>
  <c r="D637"/>
  <c r="E637" s="1"/>
  <c r="D619"/>
  <c r="E619" s="1"/>
  <c r="D601"/>
  <c r="E601" s="1"/>
  <c r="D582"/>
  <c r="E582" s="1"/>
  <c r="D563"/>
  <c r="E563" s="1"/>
  <c r="D544"/>
  <c r="E544" s="1"/>
  <c r="D525"/>
  <c r="E525" s="1"/>
  <c r="D507"/>
  <c r="E507" s="1"/>
  <c r="D489"/>
  <c r="E489" s="1"/>
  <c r="D470"/>
  <c r="E470" s="1"/>
  <c r="D451"/>
  <c r="E451" s="1"/>
  <c r="D431"/>
  <c r="E431" s="1"/>
  <c r="D414"/>
  <c r="E414" s="1"/>
  <c r="D396"/>
  <c r="E396" s="1"/>
  <c r="D378"/>
  <c r="E378" s="1"/>
  <c r="D360"/>
  <c r="E360" s="1"/>
  <c r="D342"/>
  <c r="E342" s="1"/>
  <c r="D35"/>
  <c r="E35" s="1"/>
  <c r="D961"/>
  <c r="E961" s="1"/>
  <c r="D925"/>
  <c r="E925" s="1"/>
  <c r="D889"/>
  <c r="E889" s="1"/>
  <c r="D853"/>
  <c r="E853" s="1"/>
  <c r="D816"/>
  <c r="E816" s="1"/>
  <c r="D779"/>
  <c r="E779" s="1"/>
  <c r="D741"/>
  <c r="E741" s="1"/>
  <c r="D705"/>
  <c r="E705" s="1"/>
  <c r="D668"/>
  <c r="E668" s="1"/>
  <c r="D630"/>
  <c r="E630" s="1"/>
  <c r="D594"/>
  <c r="E594" s="1"/>
  <c r="D556"/>
  <c r="E556" s="1"/>
  <c r="D518"/>
  <c r="E518" s="1"/>
  <c r="D482"/>
  <c r="E482" s="1"/>
  <c r="D444"/>
  <c r="E444" s="1"/>
  <c r="D407"/>
  <c r="D371"/>
  <c r="D317"/>
  <c r="D281"/>
  <c r="D245"/>
  <c r="D209"/>
  <c r="D173"/>
  <c r="D137"/>
  <c r="E137" s="1"/>
  <c r="D101"/>
  <c r="E101" s="1"/>
  <c r="D65"/>
  <c r="E65" s="1"/>
  <c r="D943"/>
  <c r="E943" s="1"/>
  <c r="D907"/>
  <c r="E907" s="1"/>
  <c r="D871"/>
  <c r="E871" s="1"/>
  <c r="D835"/>
  <c r="E835" s="1"/>
  <c r="D797"/>
  <c r="E797" s="1"/>
  <c r="D760"/>
  <c r="E760" s="1"/>
  <c r="D723"/>
  <c r="E723" s="1"/>
  <c r="D686"/>
  <c r="E686" s="1"/>
  <c r="D649"/>
  <c r="E649" s="1"/>
  <c r="D612"/>
  <c r="E612" s="1"/>
  <c r="D575"/>
  <c r="E575" s="1"/>
  <c r="D537"/>
  <c r="E537" s="1"/>
  <c r="D500"/>
  <c r="E500" s="1"/>
  <c r="D463"/>
  <c r="E463" s="1"/>
  <c r="D424"/>
  <c r="E424" s="1"/>
  <c r="D389"/>
  <c r="D353"/>
  <c r="D335"/>
  <c r="D299"/>
  <c r="D263"/>
  <c r="D227"/>
  <c r="D191"/>
  <c r="D155"/>
  <c r="D119"/>
  <c r="E119" s="1"/>
  <c r="D83"/>
  <c r="E83" s="1"/>
  <c r="D47"/>
  <c r="E47" s="1"/>
  <c r="D28"/>
  <c r="E28" s="1"/>
  <c r="D10"/>
  <c r="E10" s="1"/>
  <c r="F29" i="2"/>
  <c r="D960" i="4" l="1"/>
  <c r="E960" s="1"/>
  <c r="E962" s="1"/>
  <c r="D942"/>
  <c r="E942" s="1"/>
  <c r="E944" s="1"/>
  <c r="D924"/>
  <c r="E924" s="1"/>
  <c r="E926" s="1"/>
  <c r="D906"/>
  <c r="E906" s="1"/>
  <c r="E908" s="1"/>
  <c r="D888"/>
  <c r="E888" s="1"/>
  <c r="E890" s="1"/>
  <c r="D870"/>
  <c r="E870" s="1"/>
  <c r="E872" s="1"/>
  <c r="D852"/>
  <c r="E852" s="1"/>
  <c r="E854" s="1"/>
  <c r="D834"/>
  <c r="E834" s="1"/>
  <c r="E836" s="1"/>
  <c r="D815"/>
  <c r="E815" s="1"/>
  <c r="E817" s="1"/>
  <c r="D796"/>
  <c r="E796" s="1"/>
  <c r="E798" s="1"/>
  <c r="D778"/>
  <c r="E778" s="1"/>
  <c r="E780" s="1"/>
  <c r="D759"/>
  <c r="E759" s="1"/>
  <c r="E761" s="1"/>
  <c r="D740"/>
  <c r="E740" s="1"/>
  <c r="E742" s="1"/>
  <c r="D722"/>
  <c r="E722" s="1"/>
  <c r="E724" s="1"/>
  <c r="D704"/>
  <c r="E704" s="1"/>
  <c r="E706" s="1"/>
  <c r="D685"/>
  <c r="E685" s="1"/>
  <c r="E687" s="1"/>
  <c r="D667"/>
  <c r="E667" s="1"/>
  <c r="E669" s="1"/>
  <c r="D648"/>
  <c r="E648" s="1"/>
  <c r="E650" s="1"/>
  <c r="D629"/>
  <c r="E629" s="1"/>
  <c r="E631" s="1"/>
  <c r="D611"/>
  <c r="E611" s="1"/>
  <c r="E613" s="1"/>
  <c r="D593"/>
  <c r="E593" s="1"/>
  <c r="E595" s="1"/>
  <c r="D574"/>
  <c r="E574" s="1"/>
  <c r="E576" s="1"/>
  <c r="D555"/>
  <c r="E555" s="1"/>
  <c r="E557" s="1"/>
  <c r="D536"/>
  <c r="E536" s="1"/>
  <c r="E538" s="1"/>
  <c r="D517"/>
  <c r="E517" s="1"/>
  <c r="E519" s="1"/>
  <c r="D499"/>
  <c r="E499" s="1"/>
  <c r="E501" s="1"/>
  <c r="D481"/>
  <c r="E481" s="1"/>
  <c r="E483" s="1"/>
  <c r="D462"/>
  <c r="E462" s="1"/>
  <c r="E464" s="1"/>
  <c r="D443"/>
  <c r="E443" s="1"/>
  <c r="E445" s="1"/>
  <c r="D423"/>
  <c r="E423" s="1"/>
  <c r="E425" s="1"/>
  <c r="D406"/>
  <c r="D388"/>
  <c r="D370"/>
  <c r="D352"/>
  <c r="D27"/>
  <c r="E27" s="1"/>
  <c r="E29" s="1"/>
  <c r="D316"/>
  <c r="D298"/>
  <c r="D280"/>
  <c r="D262"/>
  <c r="D226"/>
  <c r="D190"/>
  <c r="D154"/>
  <c r="E154" s="1"/>
  <c r="D118"/>
  <c r="E118" s="1"/>
  <c r="E120" s="1"/>
  <c r="D82"/>
  <c r="E82" s="1"/>
  <c r="E84" s="1"/>
  <c r="D46"/>
  <c r="E46" s="1"/>
  <c r="E48" s="1"/>
  <c r="D9"/>
  <c r="E9" s="1"/>
  <c r="D334"/>
  <c r="D244"/>
  <c r="D208"/>
  <c r="D172"/>
  <c r="E172" s="1"/>
  <c r="D136"/>
  <c r="E136" s="1"/>
  <c r="E138" s="1"/>
  <c r="C142" s="1"/>
  <c r="E142" s="1"/>
  <c r="D100"/>
  <c r="E100" s="1"/>
  <c r="E102" s="1"/>
  <c r="D64"/>
  <c r="E64" s="1"/>
  <c r="E66" s="1"/>
  <c r="E155"/>
  <c r="E156" s="1"/>
  <c r="C160" s="1"/>
  <c r="E160" s="1"/>
  <c r="E13" l="1"/>
  <c r="E11"/>
  <c r="C12" s="1"/>
  <c r="C143"/>
  <c r="E143" s="1"/>
  <c r="C139"/>
  <c r="E139" s="1"/>
  <c r="E140" s="1"/>
  <c r="C141" s="1"/>
  <c r="E141" s="1"/>
  <c r="C70"/>
  <c r="E70" s="1"/>
  <c r="C71"/>
  <c r="E71" s="1"/>
  <c r="C67"/>
  <c r="E67" s="1"/>
  <c r="E68" s="1"/>
  <c r="C52"/>
  <c r="E52" s="1"/>
  <c r="C49"/>
  <c r="E49" s="1"/>
  <c r="E50" s="1"/>
  <c r="C53"/>
  <c r="E53" s="1"/>
  <c r="C124"/>
  <c r="E124" s="1"/>
  <c r="C125"/>
  <c r="E125" s="1"/>
  <c r="C121"/>
  <c r="E121" s="1"/>
  <c r="E122" s="1"/>
  <c r="C34"/>
  <c r="E34" s="1"/>
  <c r="C33"/>
  <c r="E33" s="1"/>
  <c r="C30"/>
  <c r="E30" s="1"/>
  <c r="E31" s="1"/>
  <c r="C450"/>
  <c r="E450" s="1"/>
  <c r="C446"/>
  <c r="E446" s="1"/>
  <c r="E447" s="1"/>
  <c r="C449"/>
  <c r="E449" s="1"/>
  <c r="C487"/>
  <c r="E487" s="1"/>
  <c r="C484"/>
  <c r="E484" s="1"/>
  <c r="E485" s="1"/>
  <c r="C488"/>
  <c r="E488" s="1"/>
  <c r="C524"/>
  <c r="E524" s="1"/>
  <c r="C520"/>
  <c r="E520" s="1"/>
  <c r="E521" s="1"/>
  <c r="C523"/>
  <c r="E523" s="1"/>
  <c r="C561"/>
  <c r="E561" s="1"/>
  <c r="C562"/>
  <c r="E562" s="1"/>
  <c r="C558"/>
  <c r="E558" s="1"/>
  <c r="E559" s="1"/>
  <c r="C599"/>
  <c r="E599" s="1"/>
  <c r="C596"/>
  <c r="E596" s="1"/>
  <c r="E597" s="1"/>
  <c r="C600"/>
  <c r="E600" s="1"/>
  <c r="C632"/>
  <c r="E632" s="1"/>
  <c r="E633" s="1"/>
  <c r="C636"/>
  <c r="E636" s="1"/>
  <c r="C635"/>
  <c r="E635" s="1"/>
  <c r="C670"/>
  <c r="E670" s="1"/>
  <c r="E671" s="1"/>
  <c r="C673"/>
  <c r="E673" s="1"/>
  <c r="C674"/>
  <c r="E674" s="1"/>
  <c r="C707"/>
  <c r="E707" s="1"/>
  <c r="E708" s="1"/>
  <c r="C711"/>
  <c r="E711" s="1"/>
  <c r="C710"/>
  <c r="E710" s="1"/>
  <c r="C743"/>
  <c r="E743" s="1"/>
  <c r="E744" s="1"/>
  <c r="C746"/>
  <c r="E746" s="1"/>
  <c r="C747"/>
  <c r="E747" s="1"/>
  <c r="C785"/>
  <c r="E785" s="1"/>
  <c r="C781"/>
  <c r="E781" s="1"/>
  <c r="E782" s="1"/>
  <c r="C784"/>
  <c r="E784" s="1"/>
  <c r="C822"/>
  <c r="E822" s="1"/>
  <c r="C818"/>
  <c r="E818" s="1"/>
  <c r="E819" s="1"/>
  <c r="C821"/>
  <c r="E821" s="1"/>
  <c r="C855"/>
  <c r="E855" s="1"/>
  <c r="E856" s="1"/>
  <c r="C859"/>
  <c r="E859" s="1"/>
  <c r="C858"/>
  <c r="E858" s="1"/>
  <c r="C891"/>
  <c r="E891" s="1"/>
  <c r="E892" s="1"/>
  <c r="C894"/>
  <c r="E894" s="1"/>
  <c r="C895"/>
  <c r="E895" s="1"/>
  <c r="C931"/>
  <c r="E931" s="1"/>
  <c r="C927"/>
  <c r="E927" s="1"/>
  <c r="E928" s="1"/>
  <c r="C930"/>
  <c r="E930" s="1"/>
  <c r="C963"/>
  <c r="E963" s="1"/>
  <c r="E964" s="1"/>
  <c r="C966"/>
  <c r="E966" s="1"/>
  <c r="C967"/>
  <c r="E967" s="1"/>
  <c r="C106"/>
  <c r="E106" s="1"/>
  <c r="C103"/>
  <c r="E103" s="1"/>
  <c r="E104" s="1"/>
  <c r="C107"/>
  <c r="E107" s="1"/>
  <c r="C16"/>
  <c r="E16" s="1"/>
  <c r="C15"/>
  <c r="E15" s="1"/>
  <c r="C88"/>
  <c r="E88" s="1"/>
  <c r="C89"/>
  <c r="E89" s="1"/>
  <c r="C85"/>
  <c r="E85" s="1"/>
  <c r="E86" s="1"/>
  <c r="C430"/>
  <c r="E430" s="1"/>
  <c r="C426"/>
  <c r="E426" s="1"/>
  <c r="E427" s="1"/>
  <c r="C429"/>
  <c r="E429" s="1"/>
  <c r="C468"/>
  <c r="E468" s="1"/>
  <c r="C465"/>
  <c r="E465" s="1"/>
  <c r="E466" s="1"/>
  <c r="C469"/>
  <c r="E469" s="1"/>
  <c r="C506"/>
  <c r="E506" s="1"/>
  <c r="C502"/>
  <c r="E502" s="1"/>
  <c r="E503" s="1"/>
  <c r="C505"/>
  <c r="E505" s="1"/>
  <c r="C542"/>
  <c r="E542" s="1"/>
  <c r="C543"/>
  <c r="E543" s="1"/>
  <c r="C539"/>
  <c r="E539" s="1"/>
  <c r="E540" s="1"/>
  <c r="C580"/>
  <c r="E580" s="1"/>
  <c r="C577"/>
  <c r="E577" s="1"/>
  <c r="E578" s="1"/>
  <c r="C581"/>
  <c r="E581" s="1"/>
  <c r="C614"/>
  <c r="E614" s="1"/>
  <c r="E615" s="1"/>
  <c r="C617"/>
  <c r="E617" s="1"/>
  <c r="C618"/>
  <c r="E618" s="1"/>
  <c r="C654"/>
  <c r="E654" s="1"/>
  <c r="C651"/>
  <c r="E651" s="1"/>
  <c r="E652" s="1"/>
  <c r="C655"/>
  <c r="E655" s="1"/>
  <c r="C688"/>
  <c r="E688" s="1"/>
  <c r="E689" s="1"/>
  <c r="C691"/>
  <c r="E691" s="1"/>
  <c r="C692"/>
  <c r="E692" s="1"/>
  <c r="C728"/>
  <c r="E728" s="1"/>
  <c r="C725"/>
  <c r="E725" s="1"/>
  <c r="E726" s="1"/>
  <c r="C729"/>
  <c r="E729" s="1"/>
  <c r="C765"/>
  <c r="E765" s="1"/>
  <c r="C766"/>
  <c r="E766" s="1"/>
  <c r="C762"/>
  <c r="E762" s="1"/>
  <c r="E763" s="1"/>
  <c r="C799"/>
  <c r="E799" s="1"/>
  <c r="E800" s="1"/>
  <c r="C803"/>
  <c r="E803" s="1"/>
  <c r="C802"/>
  <c r="E802" s="1"/>
  <c r="C840"/>
  <c r="E840" s="1"/>
  <c r="C841"/>
  <c r="E841" s="1"/>
  <c r="C837"/>
  <c r="E837" s="1"/>
  <c r="E838" s="1"/>
  <c r="C876"/>
  <c r="E876" s="1"/>
  <c r="C877"/>
  <c r="E877" s="1"/>
  <c r="C873"/>
  <c r="E873" s="1"/>
  <c r="E874" s="1"/>
  <c r="C909"/>
  <c r="E909" s="1"/>
  <c r="E910" s="1"/>
  <c r="C913"/>
  <c r="E913" s="1"/>
  <c r="C912"/>
  <c r="E912" s="1"/>
  <c r="C949"/>
  <c r="E949" s="1"/>
  <c r="C945"/>
  <c r="E945" s="1"/>
  <c r="E946" s="1"/>
  <c r="C948"/>
  <c r="E948" s="1"/>
  <c r="E173"/>
  <c r="E174" s="1"/>
  <c r="C157"/>
  <c r="E157" s="1"/>
  <c r="E158" s="1"/>
  <c r="C161"/>
  <c r="E161" s="1"/>
  <c r="E190"/>
  <c r="E146" l="1"/>
  <c r="C764"/>
  <c r="E764" s="1"/>
  <c r="E769" s="1"/>
  <c r="E147"/>
  <c r="E148" s="1"/>
  <c r="C875"/>
  <c r="E875" s="1"/>
  <c r="E880" s="1"/>
  <c r="C32"/>
  <c r="E32" s="1"/>
  <c r="E37" s="1"/>
  <c r="C159"/>
  <c r="E159" s="1"/>
  <c r="E164" s="1"/>
  <c r="C911"/>
  <c r="E911" s="1"/>
  <c r="E916" s="1"/>
  <c r="C727"/>
  <c r="E727" s="1"/>
  <c r="E732" s="1"/>
  <c r="C690"/>
  <c r="E690" s="1"/>
  <c r="E695" s="1"/>
  <c r="C653"/>
  <c r="E653" s="1"/>
  <c r="E658" s="1"/>
  <c r="C616"/>
  <c r="E616" s="1"/>
  <c r="E621" s="1"/>
  <c r="C579"/>
  <c r="E579" s="1"/>
  <c r="E584" s="1"/>
  <c r="C541"/>
  <c r="E541" s="1"/>
  <c r="E546" s="1"/>
  <c r="C504"/>
  <c r="E504" s="1"/>
  <c r="E509" s="1"/>
  <c r="C428"/>
  <c r="E428" s="1"/>
  <c r="E433" s="1"/>
  <c r="C87"/>
  <c r="E87" s="1"/>
  <c r="E92" s="1"/>
  <c r="C14"/>
  <c r="E14" s="1"/>
  <c r="E19" s="1"/>
  <c r="C965"/>
  <c r="E965" s="1"/>
  <c r="E970" s="1"/>
  <c r="C929"/>
  <c r="E929" s="1"/>
  <c r="E934" s="1"/>
  <c r="C893"/>
  <c r="E893" s="1"/>
  <c r="E898" s="1"/>
  <c r="C783"/>
  <c r="E783" s="1"/>
  <c r="E788" s="1"/>
  <c r="C709"/>
  <c r="E709" s="1"/>
  <c r="E714" s="1"/>
  <c r="C634"/>
  <c r="E634" s="1"/>
  <c r="E639" s="1"/>
  <c r="C598"/>
  <c r="E598" s="1"/>
  <c r="E603" s="1"/>
  <c r="C560"/>
  <c r="E560" s="1"/>
  <c r="E565" s="1"/>
  <c r="C522"/>
  <c r="E522" s="1"/>
  <c r="E527" s="1"/>
  <c r="C448"/>
  <c r="E448" s="1"/>
  <c r="E453" s="1"/>
  <c r="C123"/>
  <c r="E123" s="1"/>
  <c r="E128" s="1"/>
  <c r="C51"/>
  <c r="E51" s="1"/>
  <c r="E56" s="1"/>
  <c r="C69"/>
  <c r="E69" s="1"/>
  <c r="E74" s="1"/>
  <c r="C947"/>
  <c r="E947" s="1"/>
  <c r="E952" s="1"/>
  <c r="C801"/>
  <c r="E801" s="1"/>
  <c r="E806" s="1"/>
  <c r="C839"/>
  <c r="E839" s="1"/>
  <c r="E844" s="1"/>
  <c r="C467"/>
  <c r="E467" s="1"/>
  <c r="E472" s="1"/>
  <c r="C105"/>
  <c r="E105" s="1"/>
  <c r="E110" s="1"/>
  <c r="C857"/>
  <c r="E857" s="1"/>
  <c r="E862" s="1"/>
  <c r="C820"/>
  <c r="E820" s="1"/>
  <c r="E825" s="1"/>
  <c r="C745"/>
  <c r="E745" s="1"/>
  <c r="E750" s="1"/>
  <c r="C672"/>
  <c r="E672" s="1"/>
  <c r="E677" s="1"/>
  <c r="C486"/>
  <c r="E486" s="1"/>
  <c r="E491" s="1"/>
  <c r="C179"/>
  <c r="E179" s="1"/>
  <c r="C175"/>
  <c r="E175" s="1"/>
  <c r="E176" s="1"/>
  <c r="C178"/>
  <c r="E178" s="1"/>
  <c r="E191"/>
  <c r="E192" s="1"/>
  <c r="C196" s="1"/>
  <c r="E196" s="1"/>
  <c r="E208"/>
  <c r="E20" l="1"/>
  <c r="E21" s="1"/>
  <c r="E678"/>
  <c r="E679" s="1"/>
  <c r="E826"/>
  <c r="E827" s="1"/>
  <c r="E473"/>
  <c r="E474" s="1"/>
  <c r="F474" s="1"/>
  <c r="E807"/>
  <c r="E808" s="1"/>
  <c r="E75"/>
  <c r="E76" s="1"/>
  <c r="E454"/>
  <c r="E455" s="1"/>
  <c r="E566"/>
  <c r="E567" s="1"/>
  <c r="E640"/>
  <c r="E641" s="1"/>
  <c r="E789"/>
  <c r="E790" s="1"/>
  <c r="E935"/>
  <c r="E936" s="1"/>
  <c r="E434"/>
  <c r="E435" s="1"/>
  <c r="E547"/>
  <c r="E548" s="1"/>
  <c r="E165"/>
  <c r="E166" s="1"/>
  <c r="E770"/>
  <c r="E771" s="1"/>
  <c r="E492"/>
  <c r="E493" s="1"/>
  <c r="E751"/>
  <c r="E752" s="1"/>
  <c r="E863"/>
  <c r="E864" s="1"/>
  <c r="E845"/>
  <c r="E846" s="1"/>
  <c r="E953"/>
  <c r="E954" s="1"/>
  <c r="E57"/>
  <c r="E58" s="1"/>
  <c r="E528"/>
  <c r="E529" s="1"/>
  <c r="E604"/>
  <c r="E605" s="1"/>
  <c r="E715"/>
  <c r="E716" s="1"/>
  <c r="E899"/>
  <c r="E900" s="1"/>
  <c r="E971"/>
  <c r="E972" s="1"/>
  <c r="E93"/>
  <c r="E94" s="1"/>
  <c r="E510"/>
  <c r="E511" s="1"/>
  <c r="E585"/>
  <c r="E586" s="1"/>
  <c r="E129"/>
  <c r="E130" s="1"/>
  <c r="E622"/>
  <c r="E623" s="1"/>
  <c r="E659"/>
  <c r="E660" s="1"/>
  <c r="E696"/>
  <c r="E697" s="1"/>
  <c r="E733"/>
  <c r="E734" s="1"/>
  <c r="E917"/>
  <c r="E918" s="1"/>
  <c r="E38"/>
  <c r="E39" s="1"/>
  <c r="E881"/>
  <c r="E882" s="1"/>
  <c r="C177"/>
  <c r="E177" s="1"/>
  <c r="E182" s="1"/>
  <c r="E111"/>
  <c r="E112" s="1"/>
  <c r="C197"/>
  <c r="E197" s="1"/>
  <c r="C193"/>
  <c r="E193" s="1"/>
  <c r="E194" s="1"/>
  <c r="E209"/>
  <c r="E210" s="1"/>
  <c r="C214" s="1"/>
  <c r="E214" s="1"/>
  <c r="E226"/>
  <c r="F882" l="1"/>
  <c r="D70" i="6" s="1"/>
  <c r="F918" i="4"/>
  <c r="D58" i="6" s="1"/>
  <c r="F697" i="4"/>
  <c r="D55" i="6" s="1"/>
  <c r="F623" i="4"/>
  <c r="D48" i="6" s="1"/>
  <c r="F586" i="4"/>
  <c r="D46" i="6" s="1"/>
  <c r="F900" i="4"/>
  <c r="D50" i="6" s="1"/>
  <c r="F605" i="4"/>
  <c r="D47" i="6" s="1"/>
  <c r="F846" i="4"/>
  <c r="D68" i="6" s="1"/>
  <c r="F752" i="4"/>
  <c r="D59" i="6" s="1"/>
  <c r="F771" i="4"/>
  <c r="D60" i="6" s="1"/>
  <c r="F548" i="4"/>
  <c r="D41" i="6" s="1"/>
  <c r="F936" i="4"/>
  <c r="D66" i="6" s="1"/>
  <c r="F641" i="4"/>
  <c r="D49" i="6" s="1"/>
  <c r="F455" i="4"/>
  <c r="D36" i="6" s="1"/>
  <c r="F808" i="4"/>
  <c r="D64" i="6" s="1"/>
  <c r="F827" i="4"/>
  <c r="D65" i="6" s="1"/>
  <c r="F734" i="4"/>
  <c r="D57" i="6" s="1"/>
  <c r="F660" i="4"/>
  <c r="D52" i="6" s="1"/>
  <c r="F511" i="4"/>
  <c r="D39" i="6" s="1"/>
  <c r="F972" i="4"/>
  <c r="D71" i="6" s="1"/>
  <c r="F716" i="4"/>
  <c r="D56" i="6" s="1"/>
  <c r="F529" i="4"/>
  <c r="D40" i="6" s="1"/>
  <c r="F954" i="4"/>
  <c r="D67" i="6" s="1"/>
  <c r="F864" i="4"/>
  <c r="D69" i="6" s="1"/>
  <c r="F493" i="4"/>
  <c r="D38" i="6" s="1"/>
  <c r="F435" i="4"/>
  <c r="D35" i="6" s="1"/>
  <c r="F790" i="4"/>
  <c r="D63" i="6" s="1"/>
  <c r="F567" i="4"/>
  <c r="D43" i="6" s="1"/>
  <c r="D61"/>
  <c r="D37"/>
  <c r="F679" i="4"/>
  <c r="D53" i="6" s="1"/>
  <c r="E183" i="4"/>
  <c r="E184" s="1"/>
  <c r="C195"/>
  <c r="E195" s="1"/>
  <c r="E200" s="1"/>
  <c r="E227"/>
  <c r="E228" s="1"/>
  <c r="C233" s="1"/>
  <c r="E233" s="1"/>
  <c r="C211"/>
  <c r="E211" s="1"/>
  <c r="E212" s="1"/>
  <c r="C215"/>
  <c r="E215" s="1"/>
  <c r="E244"/>
  <c r="E9" i="7" l="1"/>
  <c r="F9" s="1"/>
  <c r="E8"/>
  <c r="F8" s="1"/>
  <c r="E20"/>
  <c r="F20" s="1"/>
  <c r="E22"/>
  <c r="F22" s="1"/>
  <c r="E21"/>
  <c r="F21" s="1"/>
  <c r="E10"/>
  <c r="F10" s="1"/>
  <c r="E7"/>
  <c r="F7" s="1"/>
  <c r="E18"/>
  <c r="F18" s="1"/>
  <c r="E201" i="4"/>
  <c r="E202" s="1"/>
  <c r="C213"/>
  <c r="E213" s="1"/>
  <c r="E218" s="1"/>
  <c r="C232"/>
  <c r="E232" s="1"/>
  <c r="C229"/>
  <c r="E229" s="1"/>
  <c r="E230" s="1"/>
  <c r="E245"/>
  <c r="E246" s="1"/>
  <c r="C247" s="1"/>
  <c r="E247" s="1"/>
  <c r="E248" s="1"/>
  <c r="E262"/>
  <c r="F19" i="7" l="1"/>
  <c r="E219" i="4"/>
  <c r="E220" s="1"/>
  <c r="C249"/>
  <c r="E249" s="1"/>
  <c r="C231"/>
  <c r="E231" s="1"/>
  <c r="E236" s="1"/>
  <c r="C251"/>
  <c r="E251" s="1"/>
  <c r="E263"/>
  <c r="E264" s="1"/>
  <c r="C268" s="1"/>
  <c r="E268" s="1"/>
  <c r="C250"/>
  <c r="E250" s="1"/>
  <c r="E280"/>
  <c r="C26" i="7" l="1"/>
  <c r="F23"/>
  <c r="C28" s="1"/>
  <c r="E254" i="4"/>
  <c r="E237"/>
  <c r="E238" s="1"/>
  <c r="C269"/>
  <c r="E269" s="1"/>
  <c r="C265"/>
  <c r="E265" s="1"/>
  <c r="E266" s="1"/>
  <c r="E281"/>
  <c r="E282" s="1"/>
  <c r="C286" s="1"/>
  <c r="E286" s="1"/>
  <c r="E298"/>
  <c r="E255" l="1"/>
  <c r="E256" s="1"/>
  <c r="C267"/>
  <c r="E267" s="1"/>
  <c r="E272" s="1"/>
  <c r="E299"/>
  <c r="E300" s="1"/>
  <c r="C283"/>
  <c r="E283" s="1"/>
  <c r="E284" s="1"/>
  <c r="C287"/>
  <c r="E287" s="1"/>
  <c r="E316"/>
  <c r="E273" l="1"/>
  <c r="E274" s="1"/>
  <c r="C285"/>
  <c r="E285" s="1"/>
  <c r="E290" s="1"/>
  <c r="C305"/>
  <c r="E305" s="1"/>
  <c r="C304"/>
  <c r="E304" s="1"/>
  <c r="C301"/>
  <c r="E301" s="1"/>
  <c r="E302" s="1"/>
  <c r="E317"/>
  <c r="E318" s="1"/>
  <c r="E334"/>
  <c r="E291" l="1"/>
  <c r="E292" s="1"/>
  <c r="C303"/>
  <c r="E303" s="1"/>
  <c r="E308" s="1"/>
  <c r="C322"/>
  <c r="E322" s="1"/>
  <c r="C323"/>
  <c r="E323" s="1"/>
  <c r="C319"/>
  <c r="E319" s="1"/>
  <c r="E320" s="1"/>
  <c r="E335"/>
  <c r="E336" s="1"/>
  <c r="C340" s="1"/>
  <c r="E340" s="1"/>
  <c r="E352"/>
  <c r="E309" l="1"/>
  <c r="E310" s="1"/>
  <c r="C321"/>
  <c r="E321" s="1"/>
  <c r="E326" s="1"/>
  <c r="E353"/>
  <c r="E354" s="1"/>
  <c r="C341"/>
  <c r="E341" s="1"/>
  <c r="C337"/>
  <c r="E337" s="1"/>
  <c r="E338" s="1"/>
  <c r="E370"/>
  <c r="E327" l="1"/>
  <c r="E328" s="1"/>
  <c r="C339"/>
  <c r="E339" s="1"/>
  <c r="E344" s="1"/>
  <c r="C355"/>
  <c r="E355" s="1"/>
  <c r="E356" s="1"/>
  <c r="C358"/>
  <c r="E358" s="1"/>
  <c r="C359"/>
  <c r="E359" s="1"/>
  <c r="E371"/>
  <c r="E372" s="1"/>
  <c r="C377" s="1"/>
  <c r="E377" s="1"/>
  <c r="E406"/>
  <c r="E388"/>
  <c r="E345" l="1"/>
  <c r="E346" s="1"/>
  <c r="C357"/>
  <c r="E357" s="1"/>
  <c r="E362" s="1"/>
  <c r="C376"/>
  <c r="E376" s="1"/>
  <c r="C373"/>
  <c r="E373" s="1"/>
  <c r="E374" s="1"/>
  <c r="E407"/>
  <c r="E408" s="1"/>
  <c r="C413" s="1"/>
  <c r="E413" s="1"/>
  <c r="E389"/>
  <c r="E390" s="1"/>
  <c r="E363" l="1"/>
  <c r="E364" s="1"/>
  <c r="C375"/>
  <c r="E375" s="1"/>
  <c r="E380" s="1"/>
  <c r="C412"/>
  <c r="E412" s="1"/>
  <c r="C394"/>
  <c r="E394" s="1"/>
  <c r="C395"/>
  <c r="E395" s="1"/>
  <c r="C391"/>
  <c r="E391" s="1"/>
  <c r="E392" s="1"/>
  <c r="C409"/>
  <c r="E409" s="1"/>
  <c r="E410" s="1"/>
  <c r="E381" l="1"/>
  <c r="E382" s="1"/>
  <c r="C411"/>
  <c r="E411" s="1"/>
  <c r="E416" s="1"/>
  <c r="C393"/>
  <c r="E393" s="1"/>
  <c r="E398" s="1"/>
  <c r="E399" l="1"/>
  <c r="E400" s="1"/>
  <c r="E417"/>
  <c r="E418" s="1"/>
</calcChain>
</file>

<file path=xl/sharedStrings.xml><?xml version="1.0" encoding="utf-8"?>
<sst xmlns="http://schemas.openxmlformats.org/spreadsheetml/2006/main" count="2461" uniqueCount="548">
  <si>
    <t>Розрахунок</t>
  </si>
  <si>
    <t>Разом :</t>
  </si>
  <si>
    <t>1.1</t>
  </si>
  <si>
    <t>3.1</t>
  </si>
  <si>
    <t>3.2</t>
  </si>
  <si>
    <t>Розрахунок по заробітній платі :</t>
  </si>
  <si>
    <t>Норма часу на виготовлення зубних протезів визначається наказом МОЗ від 28.12.2002 р. №507, або наказом МОЗ від 28 жовтня 1987 року №1156. Після визначення лікарських промислових одиниць та витрат часу на виготовлення зубних протезів зубними техніками розраховується заробітна плата лікаря, сестри медичної та молодшої медичної сестри на одну промислову одиницю та одну хвилину праці зубного техніка.</t>
  </si>
  <si>
    <t>лікар стоматолог – ортопед:</t>
  </si>
  <si>
    <t>хвилин</t>
  </si>
  <si>
    <t xml:space="preserve">фонд робочого часу в зміну : 6,6 год. х 60 хв.= </t>
  </si>
  <si>
    <t>Кількість хвилин на одну промислову одиницю: 396 хв. : 25 УОП =</t>
  </si>
  <si>
    <r>
      <rPr>
        <b/>
        <sz val="11"/>
        <color theme="1"/>
        <rFont val="Times New Roman"/>
        <family val="1"/>
        <charset val="204"/>
      </rPr>
      <t>хв</t>
    </r>
    <r>
      <rPr>
        <sz val="11"/>
        <color theme="1"/>
        <rFont val="Times New Roman"/>
        <family val="1"/>
        <charset val="204"/>
      </rPr>
      <t>илин</t>
    </r>
  </si>
  <si>
    <t>2.2</t>
  </si>
  <si>
    <t>медична сестра :</t>
  </si>
  <si>
    <t xml:space="preserve">Згідно штатного розпису введено 1,5 посади медичної сестри. Відповідно 1 посада м/с введена на 1,6 посад лікаря (2 :1,5 = 1,33 )
</t>
  </si>
  <si>
    <t>посад</t>
  </si>
  <si>
    <t>Кількість промислових одиниць у зміну : 25 УОП * 1,33 =</t>
  </si>
  <si>
    <t>УОП в зміну</t>
  </si>
  <si>
    <t xml:space="preserve">фонд робочого часу в зміну : 7,7 год. х 60 хв.= </t>
  </si>
  <si>
    <t>Кількість хвилин на одну промислову одиницю: 462 хв. : 33,25 УОП =</t>
  </si>
  <si>
    <t>молодша медична сестра :</t>
  </si>
  <si>
    <t>Згідно штатного розпису 1 посада санітарки на 1,6 посад лікаря</t>
  </si>
  <si>
    <t>Кількість УОП в зміну -25 УОП х 1,6 посад лікаря =</t>
  </si>
  <si>
    <t>2.3</t>
  </si>
  <si>
    <t xml:space="preserve">фонд робочого часу в зміну : 8,0 год. х 60 хв.= </t>
  </si>
  <si>
    <t>Кількість хвилин на одну промислову одиницю: 480 хв. : 40 УОП =</t>
  </si>
  <si>
    <t>грн.</t>
  </si>
  <si>
    <t xml:space="preserve">Середньомісячна норма тривалості робочого часу лікаря </t>
  </si>
  <si>
    <t>год/місяц.</t>
  </si>
  <si>
    <t xml:space="preserve">Середньомісячна норма тривалості робочого часу медичної сестри </t>
  </si>
  <si>
    <t xml:space="preserve">Середньомісячна норма тривалості робочого часу молодшої  медичної сестри </t>
  </si>
  <si>
    <t>Заробітна плата на 1 УОП складає :</t>
  </si>
  <si>
    <t>шт.од.</t>
  </si>
  <si>
    <t>Середньомісячна заробітна плата зубного техніка</t>
  </si>
  <si>
    <t>хв./м-ць</t>
  </si>
  <si>
    <t xml:space="preserve">Додаткова заробітна плата : </t>
  </si>
  <si>
    <t xml:space="preserve">Місячний фонд заробітної плати зубопротезного відділення </t>
  </si>
  <si>
    <t>1.2</t>
  </si>
  <si>
    <t>1.3</t>
  </si>
  <si>
    <t>2.1</t>
  </si>
  <si>
    <t>1.4</t>
  </si>
  <si>
    <t>1.4.1</t>
  </si>
  <si>
    <t>1.4.2</t>
  </si>
  <si>
    <t>1.4.3</t>
  </si>
  <si>
    <t>1.5</t>
  </si>
  <si>
    <t>1.6</t>
  </si>
  <si>
    <r>
      <t xml:space="preserve">Для розрахунку заробітної плати </t>
    </r>
    <r>
      <rPr>
        <b/>
        <sz val="11"/>
        <color theme="1"/>
        <rFont val="Times New Roman"/>
        <family val="1"/>
        <charset val="204"/>
      </rPr>
      <t>зубних техніків</t>
    </r>
    <r>
      <rPr>
        <sz val="11"/>
        <color theme="1"/>
        <rFont val="Times New Roman"/>
        <family val="1"/>
        <charset val="204"/>
      </rPr>
      <t xml:space="preserve"> за 1 хв.роботи беремо затверджений штатний розпис</t>
    </r>
  </si>
  <si>
    <t>1.7</t>
  </si>
  <si>
    <r>
      <rPr>
        <b/>
        <sz val="11"/>
        <color theme="1"/>
        <rFont val="Times New Roman"/>
        <family val="1"/>
        <charset val="204"/>
      </rPr>
      <t>Коефіцієнт</t>
    </r>
    <r>
      <rPr>
        <sz val="11"/>
        <color theme="1"/>
        <rFont val="Times New Roman"/>
        <family val="1"/>
        <charset val="204"/>
      </rPr>
      <t xml:space="preserve"> додаткової заробітної плати :</t>
    </r>
  </si>
  <si>
    <t>Визначення коефіцієнта непрямих витрат</t>
  </si>
  <si>
    <t>в тому числі :</t>
  </si>
  <si>
    <t>оплата комунальних послуг</t>
  </si>
  <si>
    <t>закупка господарського інвентарю та матеріалів</t>
  </si>
  <si>
    <t>витрати на придбання м'якого інвентарю</t>
  </si>
  <si>
    <t>придбання будівельних матеріалів</t>
  </si>
  <si>
    <t>бланки (друкована продукція)</t>
  </si>
  <si>
    <t>медикаменти та стоматологічні матеріали</t>
  </si>
  <si>
    <t>придбання обладнання</t>
  </si>
  <si>
    <t>2.4</t>
  </si>
  <si>
    <t>2.1.1</t>
  </si>
  <si>
    <t>2.1.2</t>
  </si>
  <si>
    <t>2.1.3</t>
  </si>
  <si>
    <t>2.1.4</t>
  </si>
  <si>
    <t>2.1.5</t>
  </si>
  <si>
    <t>2.1.6</t>
  </si>
  <si>
    <t>2.1.7</t>
  </si>
  <si>
    <t>2.1.8</t>
  </si>
  <si>
    <t>коефіц.</t>
  </si>
  <si>
    <t>Розрахунок амортизаційних витрат</t>
  </si>
  <si>
    <r>
      <t xml:space="preserve">Коефіцієнт зносу обладнання визначається,як відношення зносу до заробітної плати основного персоналу зубопротезного відділення :           К </t>
    </r>
    <r>
      <rPr>
        <sz val="8"/>
        <color theme="1"/>
        <rFont val="Times New Roman"/>
        <family val="1"/>
        <charset val="204"/>
      </rPr>
      <t>зносу</t>
    </r>
    <r>
      <rPr>
        <sz val="11"/>
        <color theme="1"/>
        <rFont val="Times New Roman"/>
        <family val="1"/>
        <charset val="204"/>
      </rPr>
      <t xml:space="preserve"> = Р </t>
    </r>
    <r>
      <rPr>
        <sz val="8"/>
        <color theme="1"/>
        <rFont val="Times New Roman"/>
        <family val="1"/>
        <charset val="204"/>
      </rPr>
      <t>знос.</t>
    </r>
    <r>
      <rPr>
        <sz val="11"/>
        <color theme="1"/>
        <rFont val="Times New Roman"/>
        <family val="1"/>
        <charset val="204"/>
      </rPr>
      <t xml:space="preserve"> : ( Ф р. - Ф а.п.)       </t>
    </r>
  </si>
  <si>
    <t>4.</t>
  </si>
  <si>
    <t xml:space="preserve">Для  розрахунку затрат матеріалів та інструментарію на лікарську посаду беремо середні нормативи фактичних витрат зубопротезного відділення, так як наказ № 670 від 12.07.1984 р., який визначав такі норми, визнаний таким, що не застосовується на території України .
</t>
  </si>
  <si>
    <t xml:space="preserve">Перелік матеріалів та інструментарію на лікарську посаду на рік </t>
  </si>
  <si>
    <t>№п/п</t>
  </si>
  <si>
    <t>Найменування</t>
  </si>
  <si>
    <t>одиниця виміру</t>
  </si>
  <si>
    <t>кількість</t>
  </si>
  <si>
    <t>ціна (грн.)</t>
  </si>
  <si>
    <t>сума (грн.)</t>
  </si>
  <si>
    <t>Наконечник для бормашини</t>
  </si>
  <si>
    <t>шт</t>
  </si>
  <si>
    <t>Шнур для бормашини безшовний для жорсткого рукава</t>
  </si>
  <si>
    <t>Турбінний наконечник</t>
  </si>
  <si>
    <t>Мікромотор</t>
  </si>
  <si>
    <t>Бор зубний колесоподібний для прямого наконечника</t>
  </si>
  <si>
    <t>Бор зубний конусовий фігурний для прямого наконечника</t>
  </si>
  <si>
    <t>Бор зубний кулястий для прямого наконечника</t>
  </si>
  <si>
    <t>Головки фасонні шліфувальні для прямого наконечника</t>
  </si>
  <si>
    <t>Головки фасонні шліфувальні для кутового наконечника</t>
  </si>
  <si>
    <t>Головки алмазні для наконечників</t>
  </si>
  <si>
    <t>Масло-спрей для наконечників</t>
  </si>
  <si>
    <t>Диск металевий для сепарації зубів</t>
  </si>
  <si>
    <t>Диски алмазні різні</t>
  </si>
  <si>
    <t>Диско тримач</t>
  </si>
  <si>
    <t>Дзеркало зубне з ручкою  дзеркало 30,0ручка 25 грн</t>
  </si>
  <si>
    <t>Зонд зубний</t>
  </si>
  <si>
    <t>Лоток для інструментів</t>
  </si>
  <si>
    <t>Круг алмазний стоматологічний</t>
  </si>
  <si>
    <t>Круг карборундовий для бормашини</t>
  </si>
  <si>
    <t>Круг еластичний шліфувальний для бормашини</t>
  </si>
  <si>
    <t>Ніж для гіпсу</t>
  </si>
  <si>
    <t>Пінцет зубний загнутий</t>
  </si>
  <si>
    <t>Пінцет анатомічний загального призначення</t>
  </si>
  <si>
    <t>Платівка скляна для замішування цементу</t>
  </si>
  <si>
    <t>Шпатель зуболікарський</t>
  </si>
  <si>
    <t>Шпатель для замішування гіпсу</t>
  </si>
  <si>
    <t>Щипці клювовидні для коронок</t>
  </si>
  <si>
    <t>Щипці крампонні</t>
  </si>
  <si>
    <t>Коронкознімач</t>
  </si>
  <si>
    <t>Колба для замішування гіпсу</t>
  </si>
  <si>
    <t>Ложка для зняття відбитків</t>
  </si>
  <si>
    <t>Ніж – шпатель зуботехнічний</t>
  </si>
  <si>
    <t>Ножниці коронкові</t>
  </si>
  <si>
    <t>Одному лікарю стоматологу ортопеду необхідно відпрацювати 5775 промислових одиниць на рік (25 УОП на день х 21 дн. в місяць х 11 міс.)</t>
  </si>
  <si>
    <t>пром.один.</t>
  </si>
  <si>
    <t>4.1</t>
  </si>
  <si>
    <t>4.2</t>
  </si>
  <si>
    <t>4.3</t>
  </si>
  <si>
    <t>Розрахунок витрат медичного інструментарію на одну посаду лікаря</t>
  </si>
  <si>
    <t>перший</t>
  </si>
  <si>
    <t>розряд</t>
  </si>
  <si>
    <t>Назва</t>
  </si>
  <si>
    <t>час</t>
  </si>
  <si>
    <r>
      <rPr>
        <b/>
        <sz val="12"/>
        <rFont val="Times New Roman"/>
        <family val="1"/>
        <charset val="204"/>
      </rPr>
      <t>Одиночні та мостоподібні протези</t>
    </r>
  </si>
  <si>
    <t>коронка штамп.метал.</t>
  </si>
  <si>
    <t>54</t>
  </si>
  <si>
    <r>
      <rPr>
        <i/>
        <sz val="12"/>
        <rFont val="Times New Roman"/>
        <family val="1"/>
        <charset val="204"/>
      </rPr>
      <t>додатково булатна</t>
    </r>
  </si>
  <si>
    <t>3,01</t>
  </si>
  <si>
    <t>коронка облицьована</t>
  </si>
  <si>
    <t>114</t>
  </si>
  <si>
    <t>5,29</t>
  </si>
  <si>
    <t>коронка пластмасова</t>
  </si>
  <si>
    <t>72</t>
  </si>
  <si>
    <t>зуб</t>
  </si>
  <si>
    <t>8,03</t>
  </si>
  <si>
    <t>зуб пластмасовий</t>
  </si>
  <si>
    <t>фасетка</t>
  </si>
  <si>
    <t>10,6</t>
  </si>
  <si>
    <t>вкладка</t>
  </si>
  <si>
    <t>36</t>
  </si>
  <si>
    <t>спайка</t>
  </si>
  <si>
    <t>18</t>
  </si>
  <si>
    <t>2,31</t>
  </si>
  <si>
    <t>лапка</t>
  </si>
  <si>
    <r>
      <rPr>
        <b/>
        <sz val="12"/>
        <rFont val="Times New Roman"/>
        <family val="1"/>
        <charset val="204"/>
      </rPr>
      <t>Знімні протези</t>
    </r>
  </si>
  <si>
    <t>повний протез</t>
  </si>
  <si>
    <t>240</t>
  </si>
  <si>
    <t>частковий протез</t>
  </si>
  <si>
    <t>222</t>
  </si>
  <si>
    <t>ложка індивідуальна</t>
  </si>
  <si>
    <t>48,8</t>
  </si>
  <si>
    <t>Боксерська шина</t>
  </si>
  <si>
    <t>90</t>
  </si>
  <si>
    <t>Капа</t>
  </si>
  <si>
    <t>армування протезу</t>
  </si>
  <si>
    <t>43,5</t>
  </si>
  <si>
    <r>
      <rPr>
        <b/>
        <sz val="9"/>
        <rFont val="Times New Roman"/>
        <family val="1"/>
        <charset val="204"/>
      </rPr>
      <t>Суцільнолиті протези</t>
    </r>
  </si>
  <si>
    <t>коронка лита</t>
  </si>
  <si>
    <t>192</t>
  </si>
  <si>
    <t>коронка лита з облицюв.</t>
  </si>
  <si>
    <t>зуб литий</t>
  </si>
  <si>
    <r>
      <rPr>
        <b/>
        <sz val="9"/>
        <rFont val="Times New Roman"/>
        <family val="1"/>
        <charset val="204"/>
      </rPr>
      <t>М/керамічні протези</t>
    </r>
  </si>
  <si>
    <t>коронка металокерамічна</t>
  </si>
  <si>
    <t>348</t>
  </si>
  <si>
    <t>зуб металокерамічний</t>
  </si>
  <si>
    <t>288</t>
  </si>
  <si>
    <r>
      <rPr>
        <b/>
        <sz val="9"/>
        <rFont val="Times New Roman"/>
        <family val="1"/>
        <charset val="204"/>
      </rPr>
      <t>М/пластмасові протези</t>
    </r>
  </si>
  <si>
    <t>коронка металопластмас.</t>
  </si>
  <si>
    <t>234</t>
  </si>
  <si>
    <t>зуб металопластмасов.</t>
  </si>
  <si>
    <t>96</t>
  </si>
  <si>
    <r>
      <rPr>
        <b/>
        <sz val="9"/>
        <rFont val="Times New Roman"/>
        <family val="1"/>
        <charset val="204"/>
      </rPr>
      <t>Бюгельні протези</t>
    </r>
  </si>
  <si>
    <t>Бюгельний протез з пл. зуб (гіпсова модель)</t>
  </si>
  <si>
    <t>588</t>
  </si>
  <si>
    <t>Бюгельний протез 3 пл. зуб (вогнетривка модель)</t>
  </si>
  <si>
    <t>960</t>
  </si>
  <si>
    <t>коронка бюгельна</t>
  </si>
  <si>
    <r>
      <rPr>
        <b/>
        <sz val="12"/>
        <rFont val="Times New Roman"/>
        <family val="1"/>
        <charset val="204"/>
      </rPr>
      <t>Ремонт протезів</t>
    </r>
  </si>
  <si>
    <t>перелом</t>
  </si>
  <si>
    <t>перел.дв.</t>
  </si>
  <si>
    <t>48</t>
  </si>
  <si>
    <t>креп.1з</t>
  </si>
  <si>
    <t>78</t>
  </si>
  <si>
    <t>креп.2з</t>
  </si>
  <si>
    <t>84</t>
  </si>
  <si>
    <t>креп.Зз</t>
  </si>
  <si>
    <t>креп.4з</t>
  </si>
  <si>
    <t>крєп.1 кп.</t>
  </si>
  <si>
    <t>креп.2кл.</t>
  </si>
  <si>
    <t>кр.1з.1кл.</t>
  </si>
  <si>
    <t>кр.1 з пер</t>
  </si>
  <si>
    <t>кр.2 з пер</t>
  </si>
  <si>
    <r>
      <rPr>
        <b/>
        <i/>
        <sz val="12"/>
        <rFont val="Times New Roman"/>
        <family val="1"/>
        <charset val="204"/>
      </rPr>
      <t>Всього відпр. часу</t>
    </r>
  </si>
  <si>
    <t>Розрахунок витрат по зубопротезуванню</t>
  </si>
  <si>
    <t>Частковий протез для пластмасових зубів</t>
  </si>
  <si>
    <t>№</t>
  </si>
  <si>
    <t>ВСЬОГО</t>
  </si>
  <si>
    <t>п/п</t>
  </si>
  <si>
    <t>Заробітна плата</t>
  </si>
  <si>
    <t>Лікарі і середній мед. персонал</t>
  </si>
  <si>
    <t>Техніки</t>
  </si>
  <si>
    <t>Всього :</t>
  </si>
  <si>
    <t>Разом ФЗП :</t>
  </si>
  <si>
    <t>Нарахування на з/п 22 %</t>
  </si>
  <si>
    <t>Мед інструментарій</t>
  </si>
  <si>
    <t>Матеріали</t>
  </si>
  <si>
    <t>Повний протез з пластмасовими зубами</t>
  </si>
  <si>
    <t>Зуб у частковому протезі з пластмасовими зубами</t>
  </si>
  <si>
    <t>Зуб у частковому протезі з фарфоровими зубами</t>
  </si>
  <si>
    <t>Додаткові роботи до пластмасових протезів</t>
  </si>
  <si>
    <t>Виготовлення штампованого зуба із сталі</t>
  </si>
  <si>
    <t>Ізоляція торуса</t>
  </si>
  <si>
    <t>Виготовлення індивідуальної ложки</t>
  </si>
  <si>
    <t>Виготовлення круглого кламера із сталі</t>
  </si>
  <si>
    <t>Ремонт перелому базиса</t>
  </si>
  <si>
    <t>Ремонт двох переломів в одному базисі</t>
  </si>
  <si>
    <t>Приварка одного зуба</t>
  </si>
  <si>
    <t>Приварка двох зубів</t>
  </si>
  <si>
    <t>Приварка трьох зубів</t>
  </si>
  <si>
    <t xml:space="preserve">Приварка чотирьох зубів </t>
  </si>
  <si>
    <t>Приварка одного кламера</t>
  </si>
  <si>
    <t>Приварка двох кламерів</t>
  </si>
  <si>
    <t>Приварка одного кламера і одного зуба</t>
  </si>
  <si>
    <t>Приварка одного зуба і ремонт перелому базису</t>
  </si>
  <si>
    <t>Приварка двох зубів і ремонт перелому базису</t>
  </si>
  <si>
    <t>Дуга верхня</t>
  </si>
  <si>
    <t>Дуга нижня</t>
  </si>
  <si>
    <t>Опорно-підтримуючий кламер</t>
  </si>
  <si>
    <t>Кламер одноплечий</t>
  </si>
  <si>
    <t>Одне кільце в багато кільцевому кламері</t>
  </si>
  <si>
    <t>Подвійний кламер</t>
  </si>
  <si>
    <t>Додаткова опірна лапка</t>
  </si>
  <si>
    <t>Литий зуб</t>
  </si>
  <si>
    <t>Литий зуб з пластмасовою фасеткою</t>
  </si>
  <si>
    <t>Оклюзивна накладка</t>
  </si>
  <si>
    <t>Базис бюгельного протеза з  пластмасовими зубами при моделюванні на вогнестійкій моделі</t>
  </si>
  <si>
    <t>Сідло для прикріплення пластмаси</t>
  </si>
  <si>
    <t>Штампована коронка із сталі</t>
  </si>
  <si>
    <t>Штампована коронка із сталі з пластмасовим облицюванням</t>
  </si>
  <si>
    <t>Штампована коронка бюгельна із сталі</t>
  </si>
  <si>
    <t>Коронка пластмасова</t>
  </si>
  <si>
    <t>Зуб стальний</t>
  </si>
  <si>
    <t>Зуб стальний з пластмасовою фасеткою</t>
  </si>
  <si>
    <t>Спайка стальних коронок</t>
  </si>
  <si>
    <t>Цементування Уніцем</t>
  </si>
  <si>
    <t>Цементування Кетакцем</t>
  </si>
  <si>
    <t>Зняття коронок</t>
  </si>
  <si>
    <t>Ремонт фасетки</t>
  </si>
  <si>
    <t>Відтиск із стомафлекс – крем</t>
  </si>
  <si>
    <t>Відтиск із стомафлекс - солід</t>
  </si>
  <si>
    <t>Відтиск із упіну</t>
  </si>
  <si>
    <t>Огляд хворого</t>
  </si>
  <si>
    <t>Консультація</t>
  </si>
  <si>
    <t>Виклик додому</t>
  </si>
  <si>
    <t>Штампована коронка із сталі з пластмасовим облицюванням зі штифтом</t>
  </si>
  <si>
    <t>Цементування Фуджи</t>
  </si>
  <si>
    <t>Відтиск із еластік Кромо</t>
  </si>
  <si>
    <t>Відтиск із Z плюс</t>
  </si>
  <si>
    <t>Пайка проміжних частин до коронок</t>
  </si>
  <si>
    <t>Матеріальні витрати</t>
  </si>
  <si>
    <t>1. Частковий протез (базис) для пластмасових зубів</t>
  </si>
  <si>
    <t>(приблизний перелік списання матеріалів)</t>
  </si>
  <si>
    <t>№ п/п</t>
  </si>
  <si>
    <t>Назва матеріалів</t>
  </si>
  <si>
    <t>Одиниця виміру</t>
  </si>
  <si>
    <t>Витрати на одиницю</t>
  </si>
  <si>
    <t>Кількість одиниць</t>
  </si>
  <si>
    <t>ціна</t>
  </si>
  <si>
    <t>Сума</t>
  </si>
  <si>
    <t>(грн.)</t>
  </si>
  <si>
    <t>Гіпс медичний 1000 г</t>
  </si>
  <si>
    <t>г</t>
  </si>
  <si>
    <t>Гіпс надміцний 1000 г</t>
  </si>
  <si>
    <t>Віск  1000 г</t>
  </si>
  <si>
    <t>Пластмаса базисна 300г</t>
  </si>
  <si>
    <t>Кламер</t>
  </si>
  <si>
    <t>Круги шліфувальні (карб) для шліфмашин</t>
  </si>
  <si>
    <t>Круги шліфувальні для бормашин</t>
  </si>
  <si>
    <t>Головки шліфувальні стоматологічні</t>
  </si>
  <si>
    <t>Фрези зуботехнічні</t>
  </si>
  <si>
    <t>Бори стальні</t>
  </si>
  <si>
    <t>Щітки щетинні зуботехнічні</t>
  </si>
  <si>
    <t>Фільци</t>
  </si>
  <si>
    <t>Порошок полірувальний</t>
  </si>
  <si>
    <t>Паста полірувальна</t>
  </si>
  <si>
    <t>Разом</t>
  </si>
  <si>
    <r>
      <t>2.</t>
    </r>
    <r>
      <rPr>
        <b/>
        <sz val="11"/>
        <rFont val="Times New Roman"/>
        <family val="1"/>
        <charset val="204"/>
      </rPr>
      <t>Зуб у частковому протезі з пластмасовими зубами</t>
    </r>
  </si>
  <si>
    <r>
      <t>3.</t>
    </r>
    <r>
      <rPr>
        <b/>
        <sz val="11"/>
        <rFont val="Times New Roman"/>
        <family val="1"/>
        <charset val="204"/>
      </rPr>
      <t>Зуб у частковому протезі з фарфоровими зубами</t>
    </r>
  </si>
  <si>
    <t xml:space="preserve">зуб </t>
  </si>
  <si>
    <t>4.Повний протез з пластмасовими зубами</t>
  </si>
  <si>
    <t>Гіпс медичний</t>
  </si>
  <si>
    <t>Гіпс надміцний</t>
  </si>
  <si>
    <t>Віск</t>
  </si>
  <si>
    <t>Пластмаса базисна</t>
  </si>
  <si>
    <t>Зуб</t>
  </si>
  <si>
    <t>5.Виготовлення штампованого зуба із сталі</t>
  </si>
  <si>
    <t>Гільза</t>
  </si>
  <si>
    <t>Сплав легкоплавкий</t>
  </si>
  <si>
    <t>Круги шліфувальні еластичні для шліфмашин</t>
  </si>
  <si>
    <t>6.Ізоляція торуса</t>
  </si>
  <si>
    <t xml:space="preserve">лейкопластир </t>
  </si>
  <si>
    <t>см</t>
  </si>
  <si>
    <t>7. Армірування протезу</t>
  </si>
  <si>
    <t>8.Індивідуальна ложка</t>
  </si>
  <si>
    <t>Гіпс</t>
  </si>
  <si>
    <t>9. Виготовлення круглого кламера із сталі</t>
  </si>
  <si>
    <t>10. Ремонт перелому базису ( ремонт двох переломів в одному базисі)</t>
  </si>
  <si>
    <t>Щітки щетинні</t>
  </si>
  <si>
    <t>Разом:</t>
  </si>
  <si>
    <t>11. Приварка одного зуба</t>
  </si>
  <si>
    <t>12. Приварка одного кламера</t>
  </si>
  <si>
    <t>13. Приварка одного кламера і одного зуба</t>
  </si>
  <si>
    <t>14.Приварка одного зуба і ремонт перелому базису</t>
  </si>
  <si>
    <t>15.Постійні витрати на виготовлення бюгельного протезу</t>
  </si>
  <si>
    <t>16. Дуга верхня (нижня)</t>
  </si>
  <si>
    <t>Круги шліфувальні карборундові для шліф машин</t>
  </si>
  <si>
    <t>Щітки нитяні</t>
  </si>
  <si>
    <t>17.Опорно – підтримуючий кламер, подвійний кламер, кламер одноплечий</t>
  </si>
  <si>
    <t>18. Одне кільце в багато кільцевому кламері,  додаткова опірна лапка</t>
  </si>
  <si>
    <t>19. Литий зуб з пластмасовою фасеткою, литий зуб</t>
  </si>
  <si>
    <t>20. Оклюзивна накладка.</t>
  </si>
  <si>
    <t>21. Базис бюгельного протеза з пластмасовими зубами при моделюванні на гіпсовій моделі.</t>
  </si>
  <si>
    <t>Круги шліфувальні для шліф машини</t>
  </si>
  <si>
    <t>Круги шліфувальні для бор машини</t>
  </si>
  <si>
    <t>Фрези зубні металеві</t>
  </si>
  <si>
    <t>Бори стоматологічні</t>
  </si>
  <si>
    <t>Зуби</t>
  </si>
  <si>
    <t>22. Базис бюгельного протеза з пластмасовими зубами при моделюванні на вогнестійкій моделі.</t>
  </si>
  <si>
    <t>Порошок палірувальний</t>
  </si>
  <si>
    <t>23. Штампована коронка із сталі, штампована коронка бюгельна із сталі</t>
  </si>
  <si>
    <t>Гільзи з нержавіючої сталі</t>
  </si>
  <si>
    <t>Паста палірувальна</t>
  </si>
  <si>
    <t>24. Штампована коронка із сталі з пластмасовим облицюванням.</t>
  </si>
  <si>
    <t>Круги прорізні</t>
  </si>
  <si>
    <t>Диск вулканітовий</t>
  </si>
  <si>
    <t>Круги шліфувальні</t>
  </si>
  <si>
    <t>25. Штампована коронка із сталі з пластмасовим облицюванням зі штифтом.</t>
  </si>
  <si>
    <t>Припой</t>
  </si>
  <si>
    <t>26. Коронка пластмасова.</t>
  </si>
  <si>
    <t>Пластмас</t>
  </si>
  <si>
    <t>27. Зуб стальний.</t>
  </si>
  <si>
    <t>Припой срібний</t>
  </si>
  <si>
    <t>Круги прорізні д.150мм</t>
  </si>
  <si>
    <t>Круги шліфувальні для шліф машин</t>
  </si>
  <si>
    <t>Круги шліфувальні для бор машин</t>
  </si>
  <si>
    <t>Диски вулканітові</t>
  </si>
  <si>
    <t>Щітки щетиністі</t>
  </si>
  <si>
    <t>28. Зуб стальний з пластмасовою фасеткою.</t>
  </si>
  <si>
    <t>29. Спайка стальних коронок</t>
  </si>
  <si>
    <t>30. Ремонт фасетки.</t>
  </si>
  <si>
    <t>Зуб пластмасовий</t>
  </si>
  <si>
    <t>31. Відтиск із упіну.</t>
  </si>
  <si>
    <t>Упін</t>
  </si>
  <si>
    <t>32. Додаткові роботи.</t>
  </si>
  <si>
    <t>Коронка стальна (бюгельна, зуб, на все крім спайки)</t>
  </si>
  <si>
    <t xml:space="preserve"> Порошок палірувальний </t>
  </si>
  <si>
    <t>33. Дуга верхня (нижня).</t>
  </si>
  <si>
    <t>34. Відтиск Z плюс</t>
  </si>
  <si>
    <r>
      <t xml:space="preserve">Маса </t>
    </r>
    <r>
      <rPr>
        <b/>
        <sz val="11"/>
        <rFont val="Times New Roman"/>
        <family val="1"/>
        <charset val="204"/>
      </rPr>
      <t>Z плюс</t>
    </r>
  </si>
  <si>
    <t xml:space="preserve">35. Еластик Кромо </t>
  </si>
  <si>
    <t>Відтискна маса еластик Кромо</t>
  </si>
  <si>
    <t>36. Цементування Фуджи</t>
  </si>
  <si>
    <t>Цемент Фуджи</t>
  </si>
  <si>
    <t>11. Приварка двох зубів</t>
  </si>
  <si>
    <t>11. Приварка трьох зубів</t>
  </si>
  <si>
    <t>11. Приварка чотирьох зубів</t>
  </si>
  <si>
    <t>12. Приварка двох кламерів</t>
  </si>
  <si>
    <t xml:space="preserve">Заступник головного лікаря </t>
  </si>
  <si>
    <t>14. Приварка двох зубів і ремонт перелому базису</t>
  </si>
  <si>
    <t xml:space="preserve">Для  розрахунку затрат матеріальних витрат на кожний вид зубного протезу  беремо середні нормативи фактичних витрат зубопротезного відділення, так як наказ № 670 від 12.07.1984 р., який визначав такі норми, визнаний таким, що не застосовується на території України   </t>
  </si>
  <si>
    <t>10 хвилин</t>
  </si>
  <si>
    <t>152 хвил</t>
  </si>
  <si>
    <t>або 2,5 год</t>
  </si>
  <si>
    <t xml:space="preserve">№
п/п
</t>
  </si>
  <si>
    <t>Найменування послуг</t>
  </si>
  <si>
    <t>Знімні протези</t>
  </si>
  <si>
    <t>1.</t>
  </si>
  <si>
    <t>Виготовлення пластикових протезів</t>
  </si>
  <si>
    <t>1.1.</t>
  </si>
  <si>
    <t>Частковий протез (базис) для пластмасових зубів</t>
  </si>
  <si>
    <t>базис</t>
  </si>
  <si>
    <t>1.2.</t>
  </si>
  <si>
    <t>1.3.</t>
  </si>
  <si>
    <t>протез</t>
  </si>
  <si>
    <t>2.</t>
  </si>
  <si>
    <t>Додаткові роботи до пластмасових зубів</t>
  </si>
  <si>
    <t>2.1.</t>
  </si>
  <si>
    <t>штук</t>
  </si>
  <si>
    <t>2.2.</t>
  </si>
  <si>
    <t>2.3.</t>
  </si>
  <si>
    <t>Виготовлення індивідуальної ложки, вартість якої сплачується пацієнтам додатково понад тариф на повний знімний пластинчатий протез</t>
  </si>
  <si>
    <t>2.4.</t>
  </si>
  <si>
    <t>3.</t>
  </si>
  <si>
    <t>Ремонт пластинчатих протезів</t>
  </si>
  <si>
    <t>3.1.</t>
  </si>
  <si>
    <t>Ремонт перелому базису</t>
  </si>
  <si>
    <t>послуга</t>
  </si>
  <si>
    <t>3.2.</t>
  </si>
  <si>
    <t>3.3.</t>
  </si>
  <si>
    <t>3.4.</t>
  </si>
  <si>
    <t>3.5.</t>
  </si>
  <si>
    <t>3.6.</t>
  </si>
  <si>
    <t>Приварка чотирьох зубів</t>
  </si>
  <si>
    <t>3.7.</t>
  </si>
  <si>
    <t>Приварка одного кламеру</t>
  </si>
  <si>
    <t>3.8.</t>
  </si>
  <si>
    <t>3.9.</t>
  </si>
  <si>
    <t>3.10.</t>
  </si>
  <si>
    <t>3.11.</t>
  </si>
  <si>
    <t>3.12.</t>
  </si>
  <si>
    <t>Приварка більше чотирьох зубів оплачується як новий протез</t>
  </si>
  <si>
    <t>Виготовлення простих бюгельних протезів</t>
  </si>
  <si>
    <t>4.1.</t>
  </si>
  <si>
    <t>Постійні витрати на виготовлення бюгельного протеза</t>
  </si>
  <si>
    <t>Послуга</t>
  </si>
  <si>
    <t>4.2.</t>
  </si>
  <si>
    <t>4.3.</t>
  </si>
  <si>
    <t>4.4.</t>
  </si>
  <si>
    <t>4.5.</t>
  </si>
  <si>
    <t>4.6.</t>
  </si>
  <si>
    <t>4.7.</t>
  </si>
  <si>
    <t>4.8.</t>
  </si>
  <si>
    <t>4.9.</t>
  </si>
  <si>
    <t>4.10.</t>
  </si>
  <si>
    <t>4.11.</t>
  </si>
  <si>
    <t>4.12.</t>
  </si>
  <si>
    <t>Базис бюгельного протеза з пластмасовими зубами при моделюванні на вогнестійкій моделі</t>
  </si>
  <si>
    <t>4.13.</t>
  </si>
  <si>
    <t>Ціна бюгельного протеза визначається додаванням постійних витрат та цін на окремі деталі протеза</t>
  </si>
  <si>
    <t>4.14.</t>
  </si>
  <si>
    <t xml:space="preserve">Сідло для прикріплення пластмаси </t>
  </si>
  <si>
    <t>Незнімні протези</t>
  </si>
  <si>
    <t>5.</t>
  </si>
  <si>
    <t>Виготовлення коронок</t>
  </si>
  <si>
    <t>5.1.</t>
  </si>
  <si>
    <t>5.2.</t>
  </si>
  <si>
    <t>5.3.</t>
  </si>
  <si>
    <t>5.4.</t>
  </si>
  <si>
    <t>5.5.</t>
  </si>
  <si>
    <t>6.</t>
  </si>
  <si>
    <t>Виготовлення проміжних частин мостовидних протезів</t>
  </si>
  <si>
    <t>6.1.</t>
  </si>
  <si>
    <t>6.2.</t>
  </si>
  <si>
    <t>7.</t>
  </si>
  <si>
    <t>Додаткові роботи</t>
  </si>
  <si>
    <t>7.1.</t>
  </si>
  <si>
    <t>7.2.</t>
  </si>
  <si>
    <t>Цементування (Уніцем)</t>
  </si>
  <si>
    <t>7.3.</t>
  </si>
  <si>
    <t>Цементування (Кетак Цем)</t>
  </si>
  <si>
    <t>7.4.</t>
  </si>
  <si>
    <t>Цементування (Фуджі)</t>
  </si>
  <si>
    <t>7.5.</t>
  </si>
  <si>
    <t>7.6.</t>
  </si>
  <si>
    <t>7.7.</t>
  </si>
  <si>
    <t>Лапка</t>
  </si>
  <si>
    <t>8.</t>
  </si>
  <si>
    <t>Інші види робіт та послуг</t>
  </si>
  <si>
    <t>8.1.</t>
  </si>
  <si>
    <t>Відтиск із стомафлекс крем</t>
  </si>
  <si>
    <t>8.2.</t>
  </si>
  <si>
    <t>Відтиск із стомафлекс солід</t>
  </si>
  <si>
    <t>8.3.</t>
  </si>
  <si>
    <t>8.4.</t>
  </si>
  <si>
    <t>Відтиск із еластик Кромо</t>
  </si>
  <si>
    <t>8.5.</t>
  </si>
  <si>
    <t>Відтиск із Z – плюс</t>
  </si>
  <si>
    <t>8.6.</t>
  </si>
  <si>
    <t>8.7.</t>
  </si>
  <si>
    <t>8.8.</t>
  </si>
  <si>
    <t>8.9.</t>
  </si>
  <si>
    <t>9.</t>
  </si>
  <si>
    <t>Додаткові роботи по литтю , згідно договору</t>
  </si>
  <si>
    <t>Примітка: Вартість протезів (бюгельного, суцільнолитого, із металопластмаси та металокераміки) визначається додаванням відповідних постійних витрат та тарифів на виготовлення окремих деталей.</t>
  </si>
  <si>
    <t>1.4.</t>
  </si>
  <si>
    <r>
      <t>Коефіцієнт непрямих витрат розраховуємо за формулою  :                                         К</t>
    </r>
    <r>
      <rPr>
        <sz val="8"/>
        <color theme="1"/>
        <rFont val="Times New Roman"/>
        <family val="1"/>
        <charset val="204"/>
      </rPr>
      <t xml:space="preserve">нв </t>
    </r>
    <r>
      <rPr>
        <sz val="11"/>
        <color theme="1"/>
        <rFont val="Times New Roman"/>
        <family val="1"/>
        <charset val="204"/>
      </rPr>
      <t xml:space="preserve">=( В </t>
    </r>
    <r>
      <rPr>
        <sz val="8"/>
        <color theme="1"/>
        <rFont val="Times New Roman"/>
        <family val="1"/>
        <charset val="204"/>
      </rPr>
      <t xml:space="preserve">фак.+ </t>
    </r>
    <r>
      <rPr>
        <sz val="11"/>
        <color theme="1"/>
        <rFont val="Times New Roman"/>
        <family val="1"/>
        <charset val="204"/>
      </rPr>
      <t xml:space="preserve">Ф </t>
    </r>
    <r>
      <rPr>
        <sz val="8"/>
        <color theme="1"/>
        <rFont val="Times New Roman"/>
        <family val="1"/>
        <charset val="204"/>
      </rPr>
      <t xml:space="preserve">а.п. </t>
    </r>
    <r>
      <rPr>
        <sz val="11"/>
        <color theme="1"/>
        <rFont val="Times New Roman"/>
        <family val="1"/>
        <charset val="204"/>
      </rPr>
      <t xml:space="preserve">) : ( Ф </t>
    </r>
    <r>
      <rPr>
        <sz val="8"/>
        <color theme="1"/>
        <rFont val="Times New Roman"/>
        <family val="1"/>
        <charset val="204"/>
      </rPr>
      <t xml:space="preserve">р. - </t>
    </r>
    <r>
      <rPr>
        <sz val="11"/>
        <color theme="1"/>
        <rFont val="Times New Roman"/>
        <family val="1"/>
        <charset val="204"/>
      </rPr>
      <t xml:space="preserve">Ф </t>
    </r>
    <r>
      <rPr>
        <sz val="8"/>
        <color theme="1"/>
        <rFont val="Times New Roman"/>
        <family val="1"/>
        <charset val="204"/>
      </rPr>
      <t>а.п.</t>
    </r>
    <r>
      <rPr>
        <sz val="11"/>
        <color theme="1"/>
        <rFont val="Times New Roman"/>
        <family val="1"/>
        <charset val="204"/>
      </rPr>
      <t xml:space="preserve">)          </t>
    </r>
  </si>
  <si>
    <t>Вартість 1 УОП</t>
  </si>
  <si>
    <t>Повна собівартість медичної послуги</t>
  </si>
  <si>
    <t>Рентабельність 10 %</t>
  </si>
  <si>
    <t>Тариф без ПДВ</t>
  </si>
  <si>
    <t>РОЗРАХУНОК</t>
  </si>
  <si>
    <t>Найменування виробу</t>
  </si>
  <si>
    <t>Ціна без ПДВ</t>
  </si>
  <si>
    <t>Сума без ПДВ</t>
  </si>
  <si>
    <t>Зуб із сталі</t>
  </si>
  <si>
    <t>Зуб литий з пластмасовою обліцовкою (фасетка)</t>
  </si>
  <si>
    <t>Коронка із обліцовкою</t>
  </si>
  <si>
    <t>Коронка стальна булатна</t>
  </si>
  <si>
    <t>Зуб стальний булатний</t>
  </si>
  <si>
    <t>Фасетка стальна булатна</t>
  </si>
  <si>
    <t>Повний протез</t>
  </si>
  <si>
    <t>Частковий протез</t>
  </si>
  <si>
    <t>Індивідуальна ложка</t>
  </si>
  <si>
    <t>Спайка</t>
  </si>
  <si>
    <t>Цементування коронки</t>
  </si>
  <si>
    <t>Огляд пацієнта</t>
  </si>
  <si>
    <t>Відтиск</t>
  </si>
  <si>
    <t xml:space="preserve">Коронка стальна </t>
  </si>
  <si>
    <t>Коронка  із  пластмаси</t>
  </si>
  <si>
    <t xml:space="preserve">Лікар-стоматолог-ортопед </t>
  </si>
  <si>
    <t xml:space="preserve">Зубні техніки </t>
  </si>
  <si>
    <t>штатні одиниці</t>
  </si>
  <si>
    <r>
      <t xml:space="preserve">План надходжень грошових коштів за виконані роботи для одного </t>
    </r>
    <r>
      <rPr>
        <b/>
        <sz val="12"/>
        <color theme="1"/>
        <rFont val="Times New Roman"/>
        <family val="1"/>
        <charset val="204"/>
      </rPr>
      <t>зубного техніка</t>
    </r>
    <r>
      <rPr>
        <sz val="12"/>
        <color theme="1"/>
        <rFont val="Times New Roman"/>
        <family val="1"/>
        <charset val="204"/>
      </rPr>
      <t xml:space="preserve"> в місяць</t>
    </r>
  </si>
  <si>
    <r>
      <t xml:space="preserve">План надходжень грошових коштів за виконані роботи для одного </t>
    </r>
    <r>
      <rPr>
        <b/>
        <sz val="12"/>
        <color theme="1"/>
        <rFont val="Times New Roman"/>
        <family val="1"/>
        <charset val="204"/>
      </rPr>
      <t>лікаря-стоматолога-ортопеда</t>
    </r>
    <r>
      <rPr>
        <sz val="12"/>
        <color theme="1"/>
        <rFont val="Times New Roman"/>
        <family val="1"/>
        <charset val="204"/>
      </rPr>
      <t xml:space="preserve"> в місяць</t>
    </r>
  </si>
  <si>
    <t xml:space="preserve">Факт 2021р. Кількість одиниць </t>
  </si>
  <si>
    <t xml:space="preserve">План 2022р. Кількість одиниць </t>
  </si>
  <si>
    <t>Всього план надходжень грошових коштів за виконані роботи для зубних техніків на 2022 рік</t>
  </si>
  <si>
    <t>Всього план надходжень грошових коштів за виконані роботи лікарями-стоматологами-ортопедами на 2022 рік</t>
  </si>
  <si>
    <t>136,92-норма тривалості робочого часу в годинах на 2022 рік</t>
  </si>
  <si>
    <r>
      <t xml:space="preserve">Середня заробітна плата </t>
    </r>
    <r>
      <rPr>
        <b/>
        <sz val="11"/>
        <color theme="1"/>
        <rFont val="Times New Roman"/>
        <family val="1"/>
        <charset val="204"/>
      </rPr>
      <t>молодшої медичної сестри</t>
    </r>
    <r>
      <rPr>
        <sz val="11"/>
        <color theme="1"/>
        <rFont val="Times New Roman"/>
        <family val="1"/>
        <charset val="204"/>
      </rPr>
      <t xml:space="preserve"> згідно тарифікації 3414,00 грн : 1,0 посад=3414,00 грн. Розраховуємо з мінімальної з/плати в 6500,00грн.</t>
    </r>
  </si>
  <si>
    <t>Середня заробітна плата молодшої медичної сестри  на одну промислову одиницю (6500,00 : 165,58 : 60 * 12,0 хв.)</t>
  </si>
  <si>
    <t>Середньомісячна норма часу (33-год.роб.тижд.) : 136,92 год/міс * 60 хв.=</t>
  </si>
  <si>
    <t>витрати на булатовання, лиття</t>
  </si>
  <si>
    <t>Коефіцієнт витрат медичного інструментарію на одну посаду лікаря (27812,00грн. : 5775 промислових одиниць)</t>
  </si>
  <si>
    <t>КНП "Лебединська лікарня ім.К.О.Зільберника"</t>
  </si>
  <si>
    <t xml:space="preserve">                                                                                                               Додаток № 5</t>
  </si>
  <si>
    <t xml:space="preserve">Прейскурант цін
на зубне протезування по КНП "Лебединська лікарня ім.К.О.Зільберника"
</t>
  </si>
  <si>
    <t>КНП"Лебединська лікарня ім.К.О.Зільберника"</t>
  </si>
  <si>
    <t>відшкодування витрат на зубопротезування                                                                                       КНП "Лебединська лікарня ім. К.О.Зільберника"</t>
  </si>
  <si>
    <t>станом на 01.02.2022 р.</t>
  </si>
  <si>
    <t>Середня заробітна плата лікаря на одну промислову одиницю                (20000,00 : 136,92 : 60 * 15,8 хв.)</t>
  </si>
  <si>
    <t>Середня заробітна плата медичної сестри  на одну промислову одиницю (13500,00 : 159,75 : 60 * 13,89 хв.)</t>
  </si>
  <si>
    <t>Річний фонд заробітної плати зубопротезного відділення на 2022 р.</t>
  </si>
  <si>
    <r>
      <rPr>
        <b/>
        <sz val="11"/>
        <color theme="1"/>
        <rFont val="Times New Roman"/>
        <family val="1"/>
        <charset val="204"/>
      </rPr>
      <t>Ф</t>
    </r>
    <r>
      <rPr>
        <b/>
        <sz val="8"/>
        <color theme="1"/>
        <rFont val="Times New Roman"/>
        <family val="1"/>
        <charset val="204"/>
      </rPr>
      <t xml:space="preserve"> р.</t>
    </r>
    <r>
      <rPr>
        <sz val="8"/>
        <color theme="1"/>
        <rFont val="Times New Roman"/>
        <family val="1"/>
        <charset val="204"/>
      </rPr>
      <t xml:space="preserve"> </t>
    </r>
    <r>
      <rPr>
        <sz val="11"/>
        <color theme="1"/>
        <rFont val="Times New Roman"/>
        <family val="1"/>
        <charset val="204"/>
      </rPr>
      <t>Річний фонд заробітної плати (12 місяців 2022 року) зубопротезного відділення по тарифікації</t>
    </r>
  </si>
  <si>
    <r>
      <rPr>
        <b/>
        <sz val="11"/>
        <color theme="1"/>
        <rFont val="Times New Roman"/>
        <family val="1"/>
        <charset val="204"/>
      </rPr>
      <t>В</t>
    </r>
    <r>
      <rPr>
        <b/>
        <sz val="8"/>
        <color theme="1"/>
        <rFont val="Times New Roman"/>
        <family val="1"/>
        <charset val="204"/>
      </rPr>
      <t xml:space="preserve"> фак.</t>
    </r>
    <r>
      <rPr>
        <sz val="8"/>
        <color theme="1"/>
        <rFont val="Times New Roman"/>
        <family val="1"/>
        <charset val="204"/>
      </rPr>
      <t xml:space="preserve"> </t>
    </r>
    <r>
      <rPr>
        <sz val="11"/>
        <color theme="1"/>
        <rFont val="Times New Roman"/>
        <family val="1"/>
        <charset val="204"/>
      </rPr>
      <t>Фактичні витрати за 12 місяців 2021 року</t>
    </r>
  </si>
  <si>
    <t>Річний знос обладнання за 2021 рік зубопротезного відділення</t>
  </si>
  <si>
    <t>* До прийняття нових нормативних документів в країні КНП"Лебединська лікарня ім.К.О.Зільберника" в розрахунках застосовує наказ МОЗ України від 28.12.2002р. № 507 "Про затвердження нормативів надання медичної допомоги та показників якості медичної допомоги"</t>
  </si>
  <si>
    <t>Розрахунок розцінок на зубопротезні роботи зубних техніків з 01.02.2022 р.</t>
  </si>
  <si>
    <t>з 01.02.2022 року</t>
  </si>
  <si>
    <t>Заробітна плата одного зубного техніка за 1 хв.роботи складає :              (13500,00 грн. : 8215,2 хв./м-ць)</t>
  </si>
  <si>
    <t xml:space="preserve">Посадовий оклад </t>
  </si>
  <si>
    <t>Техніки I, II,III та вищої категорії</t>
  </si>
  <si>
    <t>Головний лікар                                                                               Владислав Шепіль</t>
  </si>
  <si>
    <t>Заступник головного лікаря з економічних питань                         Анна Паршакова</t>
  </si>
  <si>
    <r>
      <rPr>
        <b/>
        <sz val="11"/>
        <color theme="1"/>
        <rFont val="Times New Roman"/>
        <family val="1"/>
        <charset val="204"/>
      </rPr>
      <t xml:space="preserve">Ф </t>
    </r>
    <r>
      <rPr>
        <b/>
        <sz val="8"/>
        <color theme="1"/>
        <rFont val="Times New Roman"/>
        <family val="1"/>
        <charset val="204"/>
      </rPr>
      <t>а.п.</t>
    </r>
    <r>
      <rPr>
        <sz val="8"/>
        <color theme="1"/>
        <rFont val="Times New Roman"/>
        <family val="1"/>
        <charset val="204"/>
      </rPr>
      <t xml:space="preserve"> </t>
    </r>
    <r>
      <rPr>
        <sz val="11"/>
        <color theme="1"/>
        <rFont val="Times New Roman"/>
        <family val="1"/>
        <charset val="204"/>
      </rPr>
      <t>Річний фонд заробітної плати (12 місяців 2022 року)  адміністративно-господарського персоналу зубопротезного відділення  по тарифікації</t>
    </r>
  </si>
  <si>
    <t>Амортизація  2,6 %</t>
  </si>
  <si>
    <t>Непрямі витрати 31 %</t>
  </si>
  <si>
    <t>Заступник головного лікаря                                                                                   з економічних питань                                              Анна Паршакова</t>
  </si>
  <si>
    <t>з економічних питань                                                Анна  Паршакова</t>
  </si>
  <si>
    <t xml:space="preserve">Заступник головного лікаря                                         
з економічних питань                                                                        Анна  Паршакова
</t>
  </si>
  <si>
    <t>Місячний фонд заробітної плати зубних техніків на 01.01.2022 р. (13500,00*2,5 од.)</t>
  </si>
  <si>
    <r>
      <t xml:space="preserve">Середня заробітна плата </t>
    </r>
    <r>
      <rPr>
        <b/>
        <sz val="11"/>
        <color theme="1"/>
        <rFont val="Times New Roman"/>
        <family val="1"/>
        <charset val="204"/>
      </rPr>
      <t>лікаря</t>
    </r>
    <r>
      <rPr>
        <sz val="11"/>
        <color theme="1"/>
        <rFont val="Times New Roman"/>
        <family val="1"/>
        <charset val="204"/>
      </rPr>
      <t xml:space="preserve"> 40000,00 грн : 2,0 пос.</t>
    </r>
  </si>
  <si>
    <r>
      <t xml:space="preserve">Середня заробітна плата </t>
    </r>
    <r>
      <rPr>
        <b/>
        <sz val="11"/>
        <color theme="1"/>
        <rFont val="Times New Roman"/>
        <family val="1"/>
        <charset val="204"/>
      </rPr>
      <t>медичної сестри</t>
    </r>
    <r>
      <rPr>
        <sz val="11"/>
        <color theme="1"/>
        <rFont val="Times New Roman"/>
        <family val="1"/>
        <charset val="204"/>
      </rPr>
      <t xml:space="preserve">  27000,00 грн : 2,0 посад = 13500,00 грн. </t>
    </r>
  </si>
  <si>
    <t xml:space="preserve">Додаткова з/п </t>
  </si>
  <si>
    <r>
      <t xml:space="preserve">Тариф </t>
    </r>
    <r>
      <rPr>
        <sz val="9"/>
        <rFont val="Times New Roman"/>
        <family val="1"/>
        <charset val="204"/>
      </rPr>
      <t>на 01.02.22</t>
    </r>
    <r>
      <rPr>
        <sz val="12"/>
        <rFont val="Times New Roman"/>
        <family val="1"/>
        <charset val="204"/>
      </rPr>
      <t xml:space="preserve">         </t>
    </r>
    <r>
      <rPr>
        <sz val="9"/>
        <rFont val="Times New Roman"/>
        <family val="1"/>
        <charset val="204"/>
      </rPr>
      <t>без ПДВ, гривень</t>
    </r>
  </si>
  <si>
    <t xml:space="preserve">Головний лікар                                                                         Владислав Шепіль                                                         </t>
  </si>
  <si>
    <t>Заступник головного лікаря з економічних питань                      Анна Паршакова</t>
  </si>
  <si>
    <r>
      <t xml:space="preserve">плану надходжень грошових коштів за виконані роботи по зубопротезному відділенню                           </t>
    </r>
    <r>
      <rPr>
        <b/>
        <sz val="12"/>
        <color theme="1"/>
        <rFont val="Times New Roman"/>
        <family val="1"/>
        <charset val="204"/>
      </rPr>
      <t>з 01 лютого 2022 року</t>
    </r>
  </si>
</sst>
</file>

<file path=xl/styles.xml><?xml version="1.0" encoding="utf-8"?>
<styleSheet xmlns="http://schemas.openxmlformats.org/spreadsheetml/2006/main">
  <numFmts count="3">
    <numFmt numFmtId="164" formatCode="0.000"/>
    <numFmt numFmtId="165" formatCode="0.0000"/>
    <numFmt numFmtId="166" formatCode="0.0"/>
  </numFmts>
  <fonts count="27">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b/>
      <sz val="13"/>
      <color theme="1"/>
      <name val="Times New Roman"/>
      <family val="1"/>
      <charset val="204"/>
    </font>
    <font>
      <sz val="10"/>
      <color theme="1"/>
      <name val="Times New Roman"/>
      <family val="1"/>
      <charset val="204"/>
    </font>
    <font>
      <b/>
      <sz val="11"/>
      <color theme="1"/>
      <name val="Calibri"/>
      <family val="2"/>
      <charset val="204"/>
      <scheme val="minor"/>
    </font>
    <font>
      <b/>
      <sz val="11"/>
      <name val="Times New Roman"/>
      <family val="1"/>
      <charset val="204"/>
    </font>
    <font>
      <sz val="8"/>
      <color theme="1"/>
      <name val="Times New Roman"/>
      <family val="1"/>
      <charset val="204"/>
    </font>
    <font>
      <b/>
      <sz val="8"/>
      <color theme="1"/>
      <name val="Times New Roman"/>
      <family val="1"/>
      <charset val="204"/>
    </font>
    <font>
      <sz val="11"/>
      <name val="Times New Roman"/>
      <family val="1"/>
      <charset val="204"/>
    </font>
    <font>
      <b/>
      <sz val="12"/>
      <name val="Times New Roman"/>
      <family val="1"/>
      <charset val="204"/>
    </font>
    <font>
      <b/>
      <sz val="10"/>
      <name val="Arial"/>
      <family val="2"/>
      <charset val="204"/>
    </font>
    <font>
      <b/>
      <i/>
      <sz val="12"/>
      <name val="Times New Roman"/>
      <family val="1"/>
      <charset val="204"/>
    </font>
    <font>
      <sz val="12"/>
      <name val="Times New Roman"/>
      <family val="1"/>
      <charset val="204"/>
    </font>
    <font>
      <i/>
      <sz val="12"/>
      <name val="Times New Roman"/>
      <family val="1"/>
      <charset val="204"/>
    </font>
    <font>
      <sz val="9"/>
      <name val="Times New Roman"/>
      <family val="1"/>
      <charset val="204"/>
    </font>
    <font>
      <b/>
      <sz val="9"/>
      <name val="Times New Roman"/>
      <family val="1"/>
      <charset val="204"/>
    </font>
    <font>
      <b/>
      <sz val="12"/>
      <color indexed="8"/>
      <name val="Times New Roman"/>
      <family val="1"/>
      <charset val="204"/>
    </font>
    <font>
      <sz val="9"/>
      <name val="Arial"/>
      <family val="2"/>
      <charset val="204"/>
    </font>
    <font>
      <b/>
      <sz val="10"/>
      <name val="Times New Roman"/>
      <family val="1"/>
      <charset val="204"/>
    </font>
    <font>
      <sz val="10"/>
      <name val="Times New Roman"/>
      <family val="1"/>
      <charset val="204"/>
    </font>
    <font>
      <sz val="11"/>
      <name val="Arial Cyr"/>
      <charset val="204"/>
    </font>
    <font>
      <b/>
      <sz val="10"/>
      <name val="Arial Cyr"/>
      <charset val="204"/>
    </font>
    <font>
      <b/>
      <sz val="10"/>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indexed="1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indexed="64"/>
      </right>
      <top/>
      <bottom/>
      <diagonal/>
    </border>
    <border>
      <left/>
      <right/>
      <top/>
      <bottom style="thin">
        <color indexed="64"/>
      </bottom>
      <diagonal/>
    </border>
  </borders>
  <cellStyleXfs count="1">
    <xf numFmtId="0" fontId="0" fillId="0" borderId="0"/>
  </cellStyleXfs>
  <cellXfs count="303">
    <xf numFmtId="0" fontId="0" fillId="0" borderId="0" xfId="0"/>
    <xf numFmtId="0" fontId="1" fillId="0" borderId="0" xfId="0" applyFont="1"/>
    <xf numFmtId="0" fontId="1" fillId="0" borderId="1" xfId="0" applyFont="1" applyBorder="1" applyAlignment="1">
      <alignment horizontal="center"/>
    </xf>
    <xf numFmtId="0" fontId="1" fillId="0" borderId="1" xfId="0" applyFont="1" applyBorder="1"/>
    <xf numFmtId="0" fontId="3" fillId="0" borderId="0" xfId="0" applyFont="1"/>
    <xf numFmtId="0" fontId="3" fillId="0" borderId="1" xfId="0" applyFont="1" applyBorder="1"/>
    <xf numFmtId="0" fontId="2" fillId="0" borderId="1" xfId="0" applyFont="1" applyBorder="1"/>
    <xf numFmtId="49" fontId="1" fillId="0" borderId="1" xfId="0" applyNumberFormat="1" applyFont="1" applyBorder="1" applyAlignment="1">
      <alignment horizontal="left"/>
    </xf>
    <xf numFmtId="49" fontId="1" fillId="0" borderId="1" xfId="0" applyNumberFormat="1" applyFont="1" applyBorder="1" applyAlignment="1">
      <alignment horizontal="left" vertical="top"/>
    </xf>
    <xf numFmtId="49" fontId="1" fillId="0" borderId="3" xfId="0" applyNumberFormat="1" applyFont="1" applyBorder="1" applyAlignment="1">
      <alignment horizontal="left" vertical="top"/>
    </xf>
    <xf numFmtId="0" fontId="0" fillId="0" borderId="0" xfId="0" applyFont="1"/>
    <xf numFmtId="0" fontId="1" fillId="0" borderId="1" xfId="0" applyFont="1" applyFill="1" applyBorder="1"/>
    <xf numFmtId="49" fontId="1" fillId="0" borderId="1" xfId="0" applyNumberFormat="1"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49" fontId="1" fillId="0" borderId="2" xfId="0" applyNumberFormat="1" applyFont="1" applyBorder="1" applyAlignment="1">
      <alignment horizontal="center"/>
    </xf>
    <xf numFmtId="49" fontId="1" fillId="0" borderId="4" xfId="0" applyNumberFormat="1" applyFont="1" applyBorder="1" applyAlignment="1">
      <alignment horizontal="center" wrapText="1"/>
    </xf>
    <xf numFmtId="49" fontId="1" fillId="0" borderId="1" xfId="0" applyNumberFormat="1" applyFont="1" applyBorder="1" applyAlignment="1">
      <alignment horizontal="center" vertical="top"/>
    </xf>
    <xf numFmtId="49" fontId="1" fillId="0" borderId="3" xfId="0" applyNumberFormat="1" applyFont="1" applyBorder="1" applyAlignment="1">
      <alignment horizontal="center" vertical="top"/>
    </xf>
    <xf numFmtId="0" fontId="1" fillId="0" borderId="0" xfId="0" applyFont="1" applyFill="1" applyBorder="1"/>
    <xf numFmtId="0" fontId="3" fillId="0" borderId="0" xfId="0" applyFont="1" applyBorder="1"/>
    <xf numFmtId="164" fontId="1" fillId="0" borderId="0" xfId="0" applyNumberFormat="1" applyFont="1" applyBorder="1"/>
    <xf numFmtId="49" fontId="1" fillId="0" borderId="2" xfId="0" applyNumberFormat="1" applyFont="1" applyBorder="1" applyAlignment="1">
      <alignment horizontal="center" vertical="top"/>
    </xf>
    <xf numFmtId="0" fontId="2" fillId="0" borderId="2" xfId="0" applyFont="1" applyBorder="1" applyAlignment="1">
      <alignment horizontal="center" vertical="top"/>
    </xf>
    <xf numFmtId="2" fontId="1" fillId="0" borderId="0" xfId="0" applyNumberFormat="1"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vertical="center" wrapText="1"/>
    </xf>
    <xf numFmtId="2" fontId="1" fillId="0" borderId="1" xfId="0" applyNumberFormat="1" applyFont="1" applyBorder="1" applyAlignment="1">
      <alignment vertical="center"/>
    </xf>
    <xf numFmtId="2" fontId="1" fillId="0" borderId="1" xfId="0" applyNumberFormat="1" applyFont="1" applyFill="1" applyBorder="1" applyAlignment="1">
      <alignment vertical="center"/>
    </xf>
    <xf numFmtId="0" fontId="1" fillId="0" borderId="5" xfId="0" applyFont="1" applyFill="1" applyBorder="1"/>
    <xf numFmtId="0" fontId="2" fillId="0" borderId="1" xfId="0" applyFont="1" applyBorder="1" applyAlignment="1">
      <alignment horizontal="center"/>
    </xf>
    <xf numFmtId="0" fontId="2" fillId="0" borderId="1" xfId="0" applyFont="1" applyBorder="1" applyAlignment="1">
      <alignment horizontal="center" vertical="top"/>
    </xf>
    <xf numFmtId="0" fontId="0" fillId="0" borderId="0" xfId="0" applyBorder="1"/>
    <xf numFmtId="0" fontId="0" fillId="0" borderId="1" xfId="0" applyBorder="1"/>
    <xf numFmtId="0" fontId="16" fillId="0" borderId="11" xfId="0" applyFont="1" applyBorder="1" applyAlignment="1">
      <alignment horizontal="left" vertical="top"/>
    </xf>
    <xf numFmtId="0" fontId="16" fillId="0" borderId="13" xfId="0" applyFont="1" applyBorder="1" applyAlignment="1">
      <alignment horizontal="right"/>
    </xf>
    <xf numFmtId="164" fontId="13" fillId="0" borderId="1" xfId="0" applyNumberFormat="1" applyFont="1" applyBorder="1" applyAlignment="1">
      <alignment horizontal="right"/>
    </xf>
    <xf numFmtId="165" fontId="13" fillId="0" borderId="1" xfId="0" applyNumberFormat="1" applyFont="1" applyBorder="1" applyAlignment="1">
      <alignment horizontal="right"/>
    </xf>
    <xf numFmtId="0" fontId="16" fillId="0" borderId="11" xfId="0" applyFont="1" applyBorder="1" applyAlignment="1">
      <alignment horizontal="right"/>
    </xf>
    <xf numFmtId="2" fontId="16" fillId="0" borderId="14" xfId="0" applyNumberFormat="1" applyFont="1" applyBorder="1" applyAlignment="1">
      <alignment horizontal="right"/>
    </xf>
    <xf numFmtId="0" fontId="18" fillId="0" borderId="11" xfId="0" applyFont="1" applyBorder="1" applyAlignment="1">
      <alignment horizontal="left" vertical="top"/>
    </xf>
    <xf numFmtId="0" fontId="18" fillId="0" borderId="11" xfId="0" applyFont="1" applyBorder="1" applyAlignment="1">
      <alignment horizontal="left" vertical="top" wrapText="1"/>
    </xf>
    <xf numFmtId="0" fontId="16" fillId="0" borderId="15" xfId="0" applyFont="1" applyBorder="1" applyAlignment="1">
      <alignment horizontal="left" vertical="top"/>
    </xf>
    <xf numFmtId="0" fontId="16" fillId="0" borderId="16" xfId="0" applyFont="1" applyBorder="1" applyAlignment="1">
      <alignment horizontal="left" vertical="top"/>
    </xf>
    <xf numFmtId="0" fontId="16" fillId="0" borderId="17" xfId="0" applyFont="1" applyBorder="1" applyAlignment="1">
      <alignment vertical="top"/>
    </xf>
    <xf numFmtId="0" fontId="16" fillId="0" borderId="1" xfId="0" applyFont="1" applyBorder="1" applyAlignment="1">
      <alignment horizontal="left" vertical="top"/>
    </xf>
    <xf numFmtId="0" fontId="20" fillId="0" borderId="1" xfId="0" applyFont="1" applyBorder="1"/>
    <xf numFmtId="164" fontId="20" fillId="0" borderId="1" xfId="0" applyNumberFormat="1" applyFont="1" applyBorder="1"/>
    <xf numFmtId="0" fontId="16" fillId="0" borderId="0" xfId="0" applyFont="1" applyBorder="1" applyAlignment="1">
      <alignment horizontal="left" vertical="top"/>
    </xf>
    <xf numFmtId="0" fontId="20" fillId="0" borderId="0" xfId="0" applyFont="1" applyBorder="1"/>
    <xf numFmtId="165" fontId="20" fillId="0" borderId="0" xfId="0" applyNumberFormat="1" applyFont="1" applyBorder="1"/>
    <xf numFmtId="0" fontId="18" fillId="0" borderId="0" xfId="0" applyFont="1" applyBorder="1" applyAlignment="1">
      <alignment horizontal="left" vertical="top" wrapText="1"/>
    </xf>
    <xf numFmtId="0" fontId="21" fillId="0" borderId="0" xfId="0" applyFont="1" applyAlignment="1">
      <alignment vertical="top" wrapText="1"/>
    </xf>
    <xf numFmtId="0" fontId="9" fillId="0" borderId="11" xfId="0" applyFont="1" applyBorder="1" applyAlignment="1">
      <alignment horizontal="center" vertical="top"/>
    </xf>
    <xf numFmtId="0" fontId="9" fillId="0" borderId="13" xfId="0" applyFont="1" applyBorder="1" applyAlignment="1">
      <alignment horizontal="center" vertical="top"/>
    </xf>
    <xf numFmtId="0" fontId="9" fillId="0" borderId="1" xfId="0" applyFont="1" applyBorder="1" applyAlignment="1">
      <alignment horizontal="center" vertical="top"/>
    </xf>
    <xf numFmtId="0" fontId="2" fillId="0" borderId="0" xfId="0" applyFont="1"/>
    <xf numFmtId="2" fontId="23" fillId="0" borderId="1" xfId="0" applyNumberFormat="1" applyFont="1" applyFill="1" applyBorder="1" applyAlignment="1">
      <alignment vertical="top" wrapText="1"/>
    </xf>
    <xf numFmtId="2" fontId="23" fillId="0" borderId="1" xfId="0" applyNumberFormat="1" applyFont="1" applyFill="1" applyBorder="1" applyAlignment="1">
      <alignment horizontal="right" wrapText="1"/>
    </xf>
    <xf numFmtId="0" fontId="23" fillId="0" borderId="0" xfId="0" applyFont="1" applyFill="1" applyAlignment="1">
      <alignment horizontal="center"/>
    </xf>
    <xf numFmtId="0" fontId="23" fillId="0" borderId="0" xfId="0" applyFont="1" applyFill="1"/>
    <xf numFmtId="0" fontId="22" fillId="0" borderId="0" xfId="0" applyFont="1" applyFill="1" applyAlignment="1"/>
    <xf numFmtId="2" fontId="22" fillId="0" borderId="0" xfId="0" applyNumberFormat="1" applyFont="1" applyFill="1" applyAlignment="1"/>
    <xf numFmtId="2" fontId="23" fillId="0" borderId="1" xfId="0" applyNumberFormat="1" applyFont="1" applyFill="1" applyBorder="1" applyAlignment="1">
      <alignment horizontal="center" vertical="top" wrapText="1"/>
    </xf>
    <xf numFmtId="0" fontId="1" fillId="0" borderId="0" xfId="0" applyFont="1" applyFill="1"/>
    <xf numFmtId="2" fontId="1" fillId="0" borderId="0" xfId="0" applyNumberFormat="1" applyFont="1" applyFill="1"/>
    <xf numFmtId="2" fontId="1" fillId="0" borderId="1" xfId="0" applyNumberFormat="1" applyFont="1" applyFill="1" applyBorder="1"/>
    <xf numFmtId="2" fontId="22" fillId="0" borderId="1" xfId="0" applyNumberFormat="1" applyFont="1" applyFill="1" applyBorder="1"/>
    <xf numFmtId="2" fontId="23" fillId="0" borderId="0" xfId="0" applyNumberFormat="1" applyFont="1" applyFill="1"/>
    <xf numFmtId="2" fontId="22" fillId="0" borderId="1" xfId="0" applyNumberFormat="1" applyFont="1" applyFill="1" applyBorder="1" applyAlignment="1">
      <alignment vertical="top" wrapText="1"/>
    </xf>
    <xf numFmtId="0" fontId="16" fillId="0" borderId="0" xfId="0" applyFont="1" applyAlignment="1">
      <alignment wrapText="1"/>
    </xf>
    <xf numFmtId="0" fontId="16" fillId="0" borderId="0" xfId="0" applyFont="1"/>
    <xf numFmtId="0" fontId="9" fillId="0" borderId="0" xfId="0" applyFont="1" applyAlignment="1">
      <alignment horizontal="left" indent="1"/>
    </xf>
    <xf numFmtId="0" fontId="24" fillId="0" borderId="0" xfId="0" applyFont="1"/>
    <xf numFmtId="0" fontId="12" fillId="0" borderId="0" xfId="0" applyFont="1" applyAlignment="1">
      <alignment horizontal="left" indent="2"/>
    </xf>
    <xf numFmtId="0" fontId="16" fillId="0" borderId="0" xfId="0" applyFont="1" applyAlignment="1">
      <alignment horizontal="left" indent="2"/>
    </xf>
    <xf numFmtId="0" fontId="12" fillId="0" borderId="1" xfId="0" applyFont="1" applyBorder="1" applyAlignment="1">
      <alignment vertical="top" wrapText="1"/>
    </xf>
    <xf numFmtId="0" fontId="12" fillId="0" borderId="1" xfId="0" applyFont="1" applyBorder="1" applyAlignment="1">
      <alignment horizontal="center" vertical="top" wrapText="1"/>
    </xf>
    <xf numFmtId="2" fontId="12" fillId="0" borderId="1" xfId="0" applyNumberFormat="1" applyFont="1" applyBorder="1" applyAlignment="1">
      <alignment vertical="top" wrapText="1"/>
    </xf>
    <xf numFmtId="0" fontId="16" fillId="0" borderId="18" xfId="0" applyFont="1" applyFill="1" applyBorder="1" applyAlignment="1">
      <alignment vertical="top" wrapText="1"/>
    </xf>
    <xf numFmtId="164" fontId="12" fillId="0" borderId="1" xfId="0" applyNumberFormat="1" applyFont="1" applyBorder="1" applyAlignment="1">
      <alignment vertical="top" wrapText="1"/>
    </xf>
    <xf numFmtId="0" fontId="16" fillId="0" borderId="0" xfId="0" applyFont="1" applyFill="1" applyBorder="1" applyAlignment="1">
      <alignment vertical="top" wrapText="1"/>
    </xf>
    <xf numFmtId="2" fontId="9" fillId="0" borderId="1" xfId="0" applyNumberFormat="1" applyFont="1" applyBorder="1" applyAlignment="1">
      <alignment vertical="top" wrapText="1"/>
    </xf>
    <xf numFmtId="0" fontId="9" fillId="0" borderId="0" xfId="0" applyFont="1" applyAlignment="1">
      <alignment horizontal="left" indent="2"/>
    </xf>
    <xf numFmtId="0" fontId="13" fillId="0" borderId="0" xfId="0" applyFont="1" applyAlignment="1">
      <alignment horizontal="left" indent="2"/>
    </xf>
    <xf numFmtId="0" fontId="12" fillId="0" borderId="0" xfId="0" applyFont="1"/>
    <xf numFmtId="0" fontId="9" fillId="0" borderId="0" xfId="0" applyFont="1"/>
    <xf numFmtId="0" fontId="9" fillId="0" borderId="1" xfId="0" applyFont="1" applyBorder="1" applyAlignment="1">
      <alignment vertical="top" wrapText="1"/>
    </xf>
    <xf numFmtId="164" fontId="9" fillId="0" borderId="1" xfId="0" applyNumberFormat="1" applyFont="1" applyBorder="1" applyAlignment="1">
      <alignment vertical="top" wrapText="1"/>
    </xf>
    <xf numFmtId="0" fontId="12" fillId="0" borderId="2" xfId="0" applyFont="1" applyBorder="1" applyAlignment="1">
      <alignment vertical="top" wrapText="1"/>
    </xf>
    <xf numFmtId="0" fontId="12" fillId="0" borderId="2" xfId="0" applyFont="1" applyBorder="1" applyAlignment="1">
      <alignment horizontal="center" vertical="top" wrapText="1"/>
    </xf>
    <xf numFmtId="0" fontId="24" fillId="5" borderId="0" xfId="0" applyFont="1" applyFill="1"/>
    <xf numFmtId="0" fontId="13" fillId="0" borderId="0" xfId="0" applyFont="1"/>
    <xf numFmtId="0" fontId="25" fillId="0" borderId="0" xfId="0" applyFont="1"/>
    <xf numFmtId="2" fontId="7" fillId="0" borderId="1" xfId="0" applyNumberFormat="1" applyFont="1" applyFill="1" applyBorder="1"/>
    <xf numFmtId="0" fontId="7" fillId="0" borderId="1" xfId="0" applyFont="1" applyFill="1" applyBorder="1"/>
    <xf numFmtId="2" fontId="23" fillId="0" borderId="1" xfId="0" applyNumberFormat="1" applyFont="1" applyFill="1" applyBorder="1" applyAlignment="1">
      <alignment wrapText="1"/>
    </xf>
    <xf numFmtId="2" fontId="23" fillId="0" borderId="1" xfId="0" applyNumberFormat="1" applyFont="1" applyFill="1" applyBorder="1" applyAlignment="1">
      <alignment horizontal="right" vertical="center" wrapText="1"/>
    </xf>
    <xf numFmtId="2" fontId="7" fillId="0" borderId="1" xfId="0" applyNumberFormat="1" applyFont="1" applyFill="1" applyBorder="1" applyAlignment="1">
      <alignment horizontal="right" vertical="center"/>
    </xf>
    <xf numFmtId="2" fontId="22" fillId="0" borderId="1" xfId="0" applyNumberFormat="1" applyFont="1" applyFill="1" applyBorder="1" applyAlignment="1">
      <alignment horizontal="right" vertical="center" wrapText="1"/>
    </xf>
    <xf numFmtId="0" fontId="7" fillId="0" borderId="1" xfId="0" applyFont="1" applyFill="1" applyBorder="1" applyAlignment="1">
      <alignment horizontal="right" vertical="center"/>
    </xf>
    <xf numFmtId="2" fontId="22" fillId="0" borderId="1" xfId="0" applyNumberFormat="1" applyFont="1" applyFill="1" applyBorder="1" applyAlignment="1">
      <alignment horizontal="right" vertical="center"/>
    </xf>
    <xf numFmtId="0" fontId="23" fillId="0" borderId="1" xfId="0" applyFont="1" applyFill="1" applyBorder="1" applyAlignment="1">
      <alignment horizontal="center" vertical="top" wrapText="1"/>
    </xf>
    <xf numFmtId="0" fontId="23" fillId="0" borderId="1" xfId="0" applyFont="1" applyFill="1" applyBorder="1" applyAlignment="1">
      <alignment vertical="top" wrapText="1"/>
    </xf>
    <xf numFmtId="0" fontId="22" fillId="0" borderId="1" xfId="0" applyFont="1" applyFill="1" applyBorder="1" applyAlignment="1">
      <alignment vertical="top" wrapText="1"/>
    </xf>
    <xf numFmtId="2" fontId="7" fillId="0" borderId="1" xfId="0" applyNumberFormat="1" applyFont="1" applyFill="1" applyBorder="1" applyAlignment="1">
      <alignment horizontal="right"/>
    </xf>
    <xf numFmtId="0" fontId="7" fillId="0" borderId="1" xfId="0" applyFont="1" applyFill="1" applyBorder="1" applyAlignment="1">
      <alignment horizontal="right"/>
    </xf>
    <xf numFmtId="2" fontId="22" fillId="0" borderId="1" xfId="0" applyNumberFormat="1" applyFont="1" applyFill="1" applyBorder="1" applyAlignment="1">
      <alignment horizontal="right"/>
    </xf>
    <xf numFmtId="2" fontId="22" fillId="0" borderId="1" xfId="0" applyNumberFormat="1" applyFont="1" applyFill="1" applyBorder="1" applyAlignment="1">
      <alignment horizontal="right" wrapText="1"/>
    </xf>
    <xf numFmtId="0" fontId="23" fillId="0" borderId="1" xfId="0" applyFont="1" applyFill="1" applyBorder="1" applyAlignment="1">
      <alignment horizontal="right"/>
    </xf>
    <xf numFmtId="2" fontId="23" fillId="0" borderId="1" xfId="0" applyNumberFormat="1" applyFont="1" applyFill="1" applyBorder="1" applyAlignment="1">
      <alignment horizontal="right"/>
    </xf>
    <xf numFmtId="0" fontId="23" fillId="3" borderId="1" xfId="0" applyFont="1" applyFill="1" applyBorder="1" applyAlignment="1">
      <alignment horizontal="center" vertical="top" wrapText="1"/>
    </xf>
    <xf numFmtId="2" fontId="23" fillId="4" borderId="1" xfId="0" applyNumberFormat="1" applyFont="1" applyFill="1" applyBorder="1" applyAlignment="1">
      <alignment horizontal="right" wrapText="1"/>
    </xf>
    <xf numFmtId="2" fontId="23" fillId="2" borderId="1" xfId="0" applyNumberFormat="1" applyFont="1" applyFill="1" applyBorder="1" applyAlignment="1">
      <alignment horizontal="right" wrapText="1"/>
    </xf>
    <xf numFmtId="0" fontId="16" fillId="0" borderId="1" xfId="0" applyFont="1" applyBorder="1" applyAlignment="1">
      <alignment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xf numFmtId="0" fontId="13" fillId="0" borderId="1" xfId="0" applyFont="1" applyBorder="1" applyAlignment="1">
      <alignment horizontal="center" vertical="top" wrapText="1"/>
    </xf>
    <xf numFmtId="0" fontId="13" fillId="0" borderId="1" xfId="0" applyFont="1" applyBorder="1" applyAlignment="1">
      <alignment horizontal="center" wrapText="1"/>
    </xf>
    <xf numFmtId="0" fontId="13" fillId="0" borderId="1" xfId="0" applyFont="1" applyBorder="1" applyAlignment="1">
      <alignment wrapText="1"/>
    </xf>
    <xf numFmtId="0" fontId="16" fillId="0" borderId="1" xfId="0" applyFont="1" applyBorder="1" applyAlignment="1"/>
    <xf numFmtId="0" fontId="16" fillId="0" borderId="1" xfId="0" applyFont="1" applyBorder="1" applyAlignment="1">
      <alignment horizontal="center" wrapText="1"/>
    </xf>
    <xf numFmtId="0" fontId="16" fillId="0" borderId="1" xfId="0" applyFont="1" applyBorder="1" applyAlignment="1">
      <alignment wrapText="1"/>
    </xf>
    <xf numFmtId="0" fontId="16" fillId="0" borderId="1" xfId="0" applyFont="1" applyBorder="1" applyAlignment="1">
      <alignment horizontal="center" vertical="top" wrapText="1"/>
    </xf>
    <xf numFmtId="0" fontId="16" fillId="0" borderId="1" xfId="0" applyFont="1" applyBorder="1" applyAlignment="1">
      <alignment vertical="top" wrapText="1"/>
    </xf>
    <xf numFmtId="0" fontId="13" fillId="0" borderId="1" xfId="0" applyFont="1" applyBorder="1" applyAlignment="1">
      <alignment horizontal="center" vertical="top" wrapText="1"/>
    </xf>
    <xf numFmtId="0" fontId="1" fillId="0" borderId="0" xfId="0" applyFont="1" applyBorder="1"/>
    <xf numFmtId="0" fontId="1" fillId="0" borderId="5" xfId="0" applyFont="1" applyBorder="1"/>
    <xf numFmtId="0" fontId="1" fillId="0" borderId="7" xfId="0" applyFont="1" applyBorder="1"/>
    <xf numFmtId="0" fontId="1" fillId="0" borderId="8" xfId="0" applyFont="1" applyBorder="1"/>
    <xf numFmtId="2" fontId="2" fillId="0" borderId="4" xfId="0" applyNumberFormat="1" applyFont="1" applyBorder="1"/>
    <xf numFmtId="2" fontId="1" fillId="0" borderId="7" xfId="0" applyNumberFormat="1" applyFont="1" applyBorder="1"/>
    <xf numFmtId="0" fontId="2" fillId="0" borderId="5" xfId="0" applyFont="1" applyBorder="1"/>
    <xf numFmtId="2" fontId="2" fillId="0" borderId="7" xfId="0" applyNumberFormat="1" applyFont="1" applyBorder="1"/>
    <xf numFmtId="0" fontId="2" fillId="0" borderId="8" xfId="0" applyFont="1" applyBorder="1"/>
    <xf numFmtId="0" fontId="1" fillId="0" borderId="7" xfId="0" applyFont="1" applyBorder="1" applyAlignment="1">
      <alignment vertical="center"/>
    </xf>
    <xf numFmtId="0" fontId="1" fillId="0" borderId="8" xfId="0" applyFont="1" applyBorder="1" applyAlignment="1">
      <alignment vertical="center"/>
    </xf>
    <xf numFmtId="2" fontId="1" fillId="0" borderId="7" xfId="0" applyNumberFormat="1" applyFont="1" applyBorder="1" applyAlignment="1">
      <alignment vertical="center"/>
    </xf>
    <xf numFmtId="164" fontId="2" fillId="0" borderId="4" xfId="0" applyNumberFormat="1" applyFont="1" applyBorder="1"/>
    <xf numFmtId="0" fontId="2" fillId="0" borderId="5" xfId="0" applyFont="1" applyFill="1" applyBorder="1"/>
    <xf numFmtId="0" fontId="1" fillId="0" borderId="8" xfId="0" applyFont="1" applyFill="1" applyBorder="1"/>
    <xf numFmtId="0" fontId="2" fillId="0" borderId="8" xfId="0" applyFont="1" applyFill="1" applyBorder="1"/>
    <xf numFmtId="2" fontId="12" fillId="0" borderId="7" xfId="0" applyNumberFormat="1" applyFont="1" applyBorder="1"/>
    <xf numFmtId="164" fontId="9" fillId="0" borderId="4" xfId="0" applyNumberFormat="1" applyFont="1" applyBorder="1"/>
    <xf numFmtId="2" fontId="1" fillId="0" borderId="2" xfId="0" applyNumberFormat="1" applyFont="1" applyBorder="1" applyAlignment="1">
      <alignment vertical="center"/>
    </xf>
    <xf numFmtId="2" fontId="2" fillId="0" borderId="2" xfId="0" applyNumberFormat="1" applyFont="1" applyFill="1" applyBorder="1" applyAlignment="1">
      <alignment vertical="center"/>
    </xf>
    <xf numFmtId="0" fontId="1" fillId="0" borderId="8" xfId="0" applyFont="1" applyFill="1" applyBorder="1" applyAlignment="1">
      <alignment vertical="center"/>
    </xf>
    <xf numFmtId="2" fontId="2" fillId="0" borderId="4" xfId="0" applyNumberFormat="1" applyFont="1" applyBorder="1" applyAlignment="1"/>
    <xf numFmtId="0" fontId="1" fillId="0" borderId="11" xfId="0" applyFont="1" applyBorder="1"/>
    <xf numFmtId="2" fontId="1" fillId="0" borderId="1" xfId="0" applyNumberFormat="1" applyFont="1" applyFill="1" applyBorder="1"/>
    <xf numFmtId="0" fontId="23" fillId="0" borderId="1" xfId="0" applyFont="1" applyFill="1" applyBorder="1" applyAlignment="1">
      <alignment horizontal="center" vertical="top" wrapText="1"/>
    </xf>
    <xf numFmtId="49" fontId="23" fillId="0" borderId="1" xfId="0" applyNumberFormat="1" applyFont="1" applyFill="1" applyBorder="1" applyAlignment="1">
      <alignment horizontal="center" vertical="top" wrapText="1"/>
    </xf>
    <xf numFmtId="2" fontId="26" fillId="0" borderId="1" xfId="0" applyNumberFormat="1" applyFont="1" applyFill="1" applyBorder="1" applyAlignment="1">
      <alignment horizontal="right" vertical="center"/>
    </xf>
    <xf numFmtId="1" fontId="23" fillId="0" borderId="1" xfId="0" applyNumberFormat="1" applyFont="1" applyFill="1" applyBorder="1" applyAlignment="1">
      <alignment horizontal="right" vertical="center" wrapText="1"/>
    </xf>
    <xf numFmtId="2" fontId="2" fillId="0" borderId="1" xfId="0" applyNumberFormat="1" applyFont="1" applyFill="1" applyBorder="1"/>
    <xf numFmtId="2" fontId="23" fillId="0" borderId="1" xfId="0" applyNumberFormat="1" applyFont="1" applyFill="1" applyBorder="1" applyAlignment="1">
      <alignment horizontal="right" vertical="center"/>
    </xf>
    <xf numFmtId="2" fontId="1" fillId="0" borderId="0" xfId="0" applyNumberFormat="1" applyFont="1"/>
    <xf numFmtId="0" fontId="3" fillId="0" borderId="0" xfId="0" applyFont="1" applyAlignment="1">
      <alignment horizontal="center"/>
    </xf>
    <xf numFmtId="0" fontId="1" fillId="0" borderId="0" xfId="0" applyFont="1" applyAlignment="1">
      <alignment horizontal="right"/>
    </xf>
    <xf numFmtId="0" fontId="3" fillId="0" borderId="1" xfId="0" applyFont="1" applyBorder="1" applyAlignment="1">
      <alignment wrapText="1"/>
    </xf>
    <xf numFmtId="0" fontId="3" fillId="0" borderId="4" xfId="0" applyFont="1" applyBorder="1" applyAlignment="1">
      <alignment vertical="top" wrapText="1"/>
    </xf>
    <xf numFmtId="0" fontId="1" fillId="0" borderId="1" xfId="0" applyFont="1" applyBorder="1" applyAlignment="1">
      <alignment horizontal="center" vertical="center" wrapText="1"/>
    </xf>
    <xf numFmtId="0" fontId="3" fillId="0" borderId="0" xfId="0" applyFont="1" applyAlignment="1">
      <alignment horizontal="center"/>
    </xf>
    <xf numFmtId="2" fontId="3" fillId="0" borderId="0" xfId="0" applyNumberFormat="1" applyFont="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4" fillId="0" borderId="0" xfId="0" applyFont="1" applyBorder="1"/>
    <xf numFmtId="2" fontId="3" fillId="0" borderId="1" xfId="0" applyNumberFormat="1" applyFont="1" applyBorder="1" applyAlignment="1">
      <alignment wrapText="1"/>
    </xf>
    <xf numFmtId="0" fontId="3" fillId="0" borderId="1" xfId="0" applyFont="1" applyBorder="1" applyAlignment="1">
      <alignment horizontal="center" vertical="top"/>
    </xf>
    <xf numFmtId="0" fontId="1" fillId="0" borderId="1" xfId="0" applyFont="1" applyBorder="1" applyAlignment="1">
      <alignment horizontal="center" vertical="top" wrapText="1"/>
    </xf>
    <xf numFmtId="1" fontId="3" fillId="0" borderId="1" xfId="0" applyNumberFormat="1" applyFont="1" applyBorder="1" applyAlignment="1">
      <alignment horizontal="center"/>
    </xf>
    <xf numFmtId="1" fontId="3" fillId="0" borderId="1" xfId="0" applyNumberFormat="1" applyFont="1" applyBorder="1"/>
    <xf numFmtId="0" fontId="4" fillId="0" borderId="1" xfId="0" applyFont="1" applyBorder="1" applyAlignment="1">
      <alignment wrapText="1"/>
    </xf>
    <xf numFmtId="1" fontId="4" fillId="0" borderId="1" xfId="0" applyNumberFormat="1" applyFont="1" applyBorder="1"/>
    <xf numFmtId="0" fontId="3" fillId="0" borderId="4" xfId="0" applyFont="1" applyBorder="1" applyAlignment="1">
      <alignment wrapText="1"/>
    </xf>
    <xf numFmtId="1" fontId="4" fillId="0" borderId="4" xfId="0" applyNumberFormat="1" applyFont="1" applyBorder="1"/>
    <xf numFmtId="0" fontId="3" fillId="0" borderId="4" xfId="0" applyFont="1" applyBorder="1"/>
    <xf numFmtId="0" fontId="1" fillId="0" borderId="1" xfId="0" applyFont="1" applyBorder="1" applyAlignment="1">
      <alignment vertical="center"/>
    </xf>
    <xf numFmtId="1" fontId="0" fillId="0" borderId="1" xfId="0" applyNumberFormat="1" applyBorder="1"/>
    <xf numFmtId="0" fontId="12" fillId="0" borderId="1" xfId="0" applyFont="1" applyBorder="1" applyAlignment="1">
      <alignment vertical="top" wrapText="1"/>
    </xf>
    <xf numFmtId="2" fontId="12" fillId="0" borderId="4" xfId="0" applyNumberFormat="1" applyFont="1" applyBorder="1"/>
    <xf numFmtId="164" fontId="12" fillId="0" borderId="0" xfId="0" applyNumberFormat="1" applyFont="1" applyBorder="1"/>
    <xf numFmtId="2" fontId="1" fillId="0" borderId="4" xfId="0" applyNumberFormat="1" applyFont="1" applyBorder="1" applyAlignment="1">
      <alignment vertical="center"/>
    </xf>
    <xf numFmtId="0" fontId="1" fillId="0" borderId="5" xfId="0" applyFont="1" applyBorder="1" applyAlignment="1">
      <alignment vertical="center"/>
    </xf>
    <xf numFmtId="166" fontId="1" fillId="0" borderId="7" xfId="0" applyNumberFormat="1" applyFont="1" applyBorder="1"/>
    <xf numFmtId="1" fontId="0" fillId="0" borderId="0" xfId="0" applyNumberFormat="1"/>
    <xf numFmtId="2" fontId="1" fillId="0" borderId="1" xfId="0" applyNumberFormat="1" applyFont="1" applyBorder="1"/>
    <xf numFmtId="0" fontId="9" fillId="0" borderId="1" xfId="0" applyFont="1" applyBorder="1" applyAlignment="1">
      <alignment horizontal="center" vertical="top" wrapText="1"/>
    </xf>
    <xf numFmtId="1" fontId="1" fillId="0" borderId="0" xfId="0" applyNumberFormat="1" applyFont="1"/>
    <xf numFmtId="0" fontId="13" fillId="0" borderId="0" xfId="0" applyFont="1" applyAlignment="1">
      <alignment horizontal="left"/>
    </xf>
    <xf numFmtId="0" fontId="13" fillId="0" borderId="0" xfId="0" applyFont="1" applyBorder="1" applyAlignment="1">
      <alignment horizontal="center" vertical="center" wrapText="1"/>
    </xf>
    <xf numFmtId="0" fontId="14" fillId="0" borderId="0" xfId="0" applyFont="1" applyBorder="1" applyAlignment="1">
      <alignment horizontal="center" vertical="center"/>
    </xf>
    <xf numFmtId="0" fontId="15"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0" xfId="0" applyBorder="1" applyAlignment="1">
      <alignment horizontal="center" vertical="center"/>
    </xf>
    <xf numFmtId="0" fontId="18" fillId="0" borderId="0" xfId="0" applyFont="1" applyBorder="1" applyAlignment="1">
      <alignment horizontal="left" vertical="top" wrapText="1"/>
    </xf>
    <xf numFmtId="0" fontId="21" fillId="0" borderId="0" xfId="0" applyFont="1" applyAlignment="1">
      <alignment vertical="top" wrapText="1"/>
    </xf>
    <xf numFmtId="0" fontId="1" fillId="0" borderId="1" xfId="0" applyFont="1" applyBorder="1" applyAlignment="1">
      <alignment vertical="center" wrapText="1"/>
    </xf>
    <xf numFmtId="0" fontId="1" fillId="0" borderId="9" xfId="0" applyFont="1" applyBorder="1" applyAlignment="1">
      <alignment vertical="top" wrapText="1"/>
    </xf>
    <xf numFmtId="0" fontId="0" fillId="0" borderId="9" xfId="0" applyBorder="1" applyAlignment="1">
      <alignment vertical="top"/>
    </xf>
    <xf numFmtId="0" fontId="1" fillId="0" borderId="1" xfId="0" applyFont="1" applyBorder="1" applyAlignment="1">
      <alignment vertical="top" wrapText="1"/>
    </xf>
    <xf numFmtId="0" fontId="0" fillId="0" borderId="1" xfId="0" applyBorder="1" applyAlignment="1">
      <alignment vertical="top" wrapText="1"/>
    </xf>
    <xf numFmtId="0" fontId="0" fillId="0" borderId="4" xfId="0" applyBorder="1" applyAlignment="1">
      <alignment vertical="top" wrapText="1"/>
    </xf>
    <xf numFmtId="0" fontId="3" fillId="0" borderId="0" xfId="0" applyFont="1" applyAlignment="1">
      <alignment horizontal="center"/>
    </xf>
    <xf numFmtId="0" fontId="0" fillId="0" borderId="0" xfId="0" applyAlignment="1">
      <alignment horizontal="center"/>
    </xf>
    <xf numFmtId="0" fontId="7" fillId="0" borderId="0" xfId="0" applyFont="1" applyAlignment="1"/>
    <xf numFmtId="0" fontId="0" fillId="0" borderId="0" xfId="0" applyAlignment="1"/>
    <xf numFmtId="0" fontId="0" fillId="0" borderId="1" xfId="0" applyBorder="1" applyAlignment="1">
      <alignment vertical="top"/>
    </xf>
    <xf numFmtId="0" fontId="0" fillId="0" borderId="4" xfId="0" applyBorder="1" applyAlignment="1">
      <alignment vertical="top"/>
    </xf>
    <xf numFmtId="0" fontId="1" fillId="0" borderId="4" xfId="0" applyFont="1" applyBorder="1" applyAlignment="1">
      <alignment horizontal="left" wrapText="1"/>
    </xf>
    <xf numFmtId="0" fontId="0" fillId="0" borderId="6" xfId="0" applyBorder="1" applyAlignment="1">
      <alignment horizontal="left"/>
    </xf>
    <xf numFmtId="0" fontId="2" fillId="0" borderId="1" xfId="0" applyFont="1" applyBorder="1" applyAlignment="1">
      <alignment vertical="top" wrapText="1"/>
    </xf>
    <xf numFmtId="0" fontId="8" fillId="0" borderId="1" xfId="0" applyFont="1" applyBorder="1" applyAlignment="1">
      <alignment vertical="top"/>
    </xf>
    <xf numFmtId="0" fontId="8" fillId="0" borderId="4" xfId="0" applyFont="1" applyBorder="1" applyAlignment="1">
      <alignment vertical="top"/>
    </xf>
    <xf numFmtId="0" fontId="2" fillId="0" borderId="4" xfId="0" applyFont="1" applyBorder="1" applyAlignment="1">
      <alignment vertical="top" wrapText="1"/>
    </xf>
    <xf numFmtId="0" fontId="8" fillId="0" borderId="6" xfId="0" applyFont="1" applyBorder="1" applyAlignment="1">
      <alignment vertical="top"/>
    </xf>
    <xf numFmtId="0" fontId="8" fillId="0" borderId="5" xfId="0" applyFont="1" applyBorder="1" applyAlignment="1">
      <alignment vertical="top"/>
    </xf>
    <xf numFmtId="0" fontId="1" fillId="0" borderId="2" xfId="0" applyFont="1" applyBorder="1" applyAlignment="1">
      <alignment vertical="top" wrapText="1"/>
    </xf>
    <xf numFmtId="0" fontId="0" fillId="0" borderId="2" xfId="0" applyBorder="1" applyAlignment="1">
      <alignment vertical="top"/>
    </xf>
    <xf numFmtId="0" fontId="1" fillId="0" borderId="1" xfId="0" applyFont="1" applyBorder="1" applyAlignment="1">
      <alignment horizontal="center" vertical="center"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0" fillId="0" borderId="6" xfId="0" applyBorder="1" applyAlignment="1">
      <alignment horizontal="center"/>
    </xf>
    <xf numFmtId="0" fontId="2" fillId="0" borderId="10" xfId="0" applyFont="1" applyBorder="1" applyAlignment="1">
      <alignment vertical="top" wrapText="1"/>
    </xf>
    <xf numFmtId="0" fontId="8" fillId="0" borderId="0" xfId="0" applyFont="1" applyBorder="1" applyAlignment="1">
      <alignment vertical="top"/>
    </xf>
    <xf numFmtId="0" fontId="1" fillId="0" borderId="1" xfId="0" applyFont="1" applyBorder="1" applyAlignment="1">
      <alignment vertical="top"/>
    </xf>
    <xf numFmtId="0" fontId="1" fillId="0" borderId="4" xfId="0" applyFont="1" applyBorder="1" applyAlignment="1">
      <alignment vertical="top"/>
    </xf>
    <xf numFmtId="0" fontId="2" fillId="0" borderId="2" xfId="0" applyFont="1" applyBorder="1" applyAlignment="1">
      <alignment vertical="top" wrapText="1"/>
    </xf>
    <xf numFmtId="0" fontId="8" fillId="0" borderId="2" xfId="0" applyFont="1" applyBorder="1" applyAlignment="1">
      <alignment vertical="top"/>
    </xf>
    <xf numFmtId="0" fontId="1" fillId="0" borderId="1" xfId="0" applyFont="1" applyBorder="1" applyAlignment="1">
      <alignment wrapText="1"/>
    </xf>
    <xf numFmtId="0" fontId="0" fillId="0" borderId="1" xfId="0" applyFont="1" applyBorder="1" applyAlignment="1"/>
    <xf numFmtId="0" fontId="0" fillId="0" borderId="4" xfId="0" applyFont="1" applyBorder="1" applyAlignment="1"/>
    <xf numFmtId="2" fontId="1" fillId="0" borderId="4" xfId="0" applyNumberFormat="1" applyFont="1" applyBorder="1" applyAlignment="1">
      <alignment vertical="center" wrapText="1"/>
    </xf>
    <xf numFmtId="2" fontId="0" fillId="0" borderId="6" xfId="0" applyNumberFormat="1" applyFont="1" applyBorder="1" applyAlignment="1">
      <alignment vertical="center"/>
    </xf>
    <xf numFmtId="0" fontId="0" fillId="0" borderId="1" xfId="0" applyFont="1" applyBorder="1" applyAlignment="1">
      <alignment vertical="top"/>
    </xf>
    <xf numFmtId="0" fontId="0" fillId="0" borderId="4" xfId="0" applyFont="1" applyBorder="1" applyAlignment="1">
      <alignment vertical="top"/>
    </xf>
    <xf numFmtId="0" fontId="1" fillId="0" borderId="4" xfId="0" applyFont="1" applyBorder="1" applyAlignment="1">
      <alignment vertical="center" wrapText="1"/>
    </xf>
    <xf numFmtId="0" fontId="0" fillId="0" borderId="6" xfId="0" applyBorder="1" applyAlignment="1">
      <alignment vertical="center"/>
    </xf>
    <xf numFmtId="0" fontId="3" fillId="0" borderId="1" xfId="0" applyFont="1" applyBorder="1" applyAlignment="1">
      <alignment wrapText="1"/>
    </xf>
    <xf numFmtId="0" fontId="0" fillId="0" borderId="1" xfId="0" applyBorder="1" applyAlignment="1"/>
    <xf numFmtId="0" fontId="0" fillId="0" borderId="4" xfId="0" applyBorder="1" applyAlignment="1"/>
    <xf numFmtId="0" fontId="1" fillId="0" borderId="1" xfId="0" applyFont="1" applyBorder="1" applyAlignment="1"/>
    <xf numFmtId="0" fontId="9" fillId="0" borderId="7" xfId="0" applyFont="1" applyBorder="1" applyAlignment="1">
      <alignment vertical="top" wrapText="1"/>
    </xf>
    <xf numFmtId="0" fontId="0" fillId="0" borderId="8" xfId="0" applyBorder="1" applyAlignment="1">
      <alignment vertical="top"/>
    </xf>
    <xf numFmtId="0" fontId="9" fillId="0" borderId="2" xfId="0" applyFont="1" applyBorder="1" applyAlignment="1">
      <alignment vertical="top" wrapText="1"/>
    </xf>
    <xf numFmtId="0" fontId="3" fillId="0" borderId="4" xfId="0" applyFont="1" applyBorder="1" applyAlignment="1">
      <alignment vertical="top" wrapText="1"/>
    </xf>
    <xf numFmtId="0" fontId="1" fillId="0" borderId="6" xfId="0" applyFont="1" applyBorder="1" applyAlignment="1">
      <alignment vertical="top"/>
    </xf>
    <xf numFmtId="0" fontId="3" fillId="0" borderId="1" xfId="0" applyFont="1" applyBorder="1" applyAlignment="1"/>
    <xf numFmtId="0" fontId="1" fillId="0" borderId="4" xfId="0" applyFont="1" applyBorder="1" applyAlignment="1">
      <alignment vertical="top" wrapText="1"/>
    </xf>
    <xf numFmtId="0" fontId="0" fillId="0" borderId="6" xfId="0" applyFont="1" applyBorder="1" applyAlignment="1">
      <alignment vertical="top"/>
    </xf>
    <xf numFmtId="0" fontId="0" fillId="0" borderId="5" xfId="0" applyFont="1" applyBorder="1" applyAlignment="1">
      <alignment vertical="top"/>
    </xf>
    <xf numFmtId="0" fontId="5" fillId="0" borderId="0" xfId="0" applyFont="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1" fillId="0" borderId="4" xfId="0" applyFont="1" applyBorder="1" applyAlignment="1">
      <alignment wrapText="1"/>
    </xf>
    <xf numFmtId="0" fontId="0" fillId="0" borderId="6" xfId="0" applyBorder="1" applyAlignment="1"/>
    <xf numFmtId="0" fontId="0" fillId="0" borderId="5" xfId="0" applyBorder="1" applyAlignment="1"/>
    <xf numFmtId="0" fontId="4" fillId="0" borderId="7" xfId="0" applyFont="1" applyBorder="1" applyAlignment="1">
      <alignment vertical="top" wrapText="1"/>
    </xf>
    <xf numFmtId="2" fontId="1" fillId="0" borderId="4" xfId="0" applyNumberFormat="1" applyFont="1" applyBorder="1" applyAlignment="1">
      <alignment vertical="top" wrapText="1"/>
    </xf>
    <xf numFmtId="2" fontId="0" fillId="0" borderId="6" xfId="0" applyNumberFormat="1" applyFont="1" applyBorder="1" applyAlignment="1">
      <alignment vertical="top"/>
    </xf>
    <xf numFmtId="0" fontId="4" fillId="0" borderId="7" xfId="0" applyFont="1" applyBorder="1" applyAlignment="1"/>
    <xf numFmtId="0" fontId="8" fillId="0" borderId="8" xfId="0" applyFont="1" applyBorder="1" applyAlignment="1"/>
    <xf numFmtId="0" fontId="3" fillId="0" borderId="1" xfId="0" applyFont="1" applyBorder="1" applyAlignment="1">
      <alignment horizontal="left"/>
    </xf>
    <xf numFmtId="0" fontId="1" fillId="0" borderId="0" xfId="0" applyFont="1" applyFill="1" applyAlignment="1">
      <alignment horizontal="center"/>
    </xf>
    <xf numFmtId="0" fontId="1" fillId="0" borderId="0" xfId="0" applyFont="1" applyAlignment="1">
      <alignment horizontal="center"/>
    </xf>
    <xf numFmtId="0" fontId="1" fillId="0" borderId="0" xfId="0" applyFont="1" applyAlignment="1">
      <alignment vertical="top" wrapText="1"/>
    </xf>
    <xf numFmtId="0" fontId="22" fillId="0" borderId="0" xfId="0" applyFont="1" applyFill="1" applyAlignment="1">
      <alignment horizontal="center"/>
    </xf>
    <xf numFmtId="0" fontId="1" fillId="0" borderId="0" xfId="0" applyFont="1" applyAlignment="1"/>
    <xf numFmtId="0" fontId="22" fillId="0" borderId="1" xfId="0" applyFont="1" applyFill="1" applyBorder="1" applyAlignment="1">
      <alignment horizontal="center" vertical="top" wrapText="1"/>
    </xf>
    <xf numFmtId="2" fontId="23" fillId="0" borderId="1" xfId="0" applyNumberFormat="1" applyFont="1" applyFill="1" applyBorder="1" applyAlignment="1">
      <alignment horizontal="center" vertical="top" wrapText="1"/>
    </xf>
    <xf numFmtId="2" fontId="1" fillId="0" borderId="1" xfId="0" applyNumberFormat="1" applyFont="1" applyFill="1" applyBorder="1"/>
    <xf numFmtId="0" fontId="22" fillId="0" borderId="0" xfId="0" applyFont="1" applyFill="1" applyBorder="1" applyAlignment="1">
      <alignment horizontal="center"/>
    </xf>
    <xf numFmtId="0" fontId="22" fillId="2" borderId="0" xfId="0" applyFont="1" applyFill="1" applyAlignment="1">
      <alignment horizontal="center"/>
    </xf>
    <xf numFmtId="2" fontId="22" fillId="0" borderId="1" xfId="0" applyNumberFormat="1" applyFont="1" applyFill="1" applyBorder="1" applyAlignment="1">
      <alignment horizontal="center" vertical="top" wrapText="1"/>
    </xf>
    <xf numFmtId="0" fontId="22" fillId="0" borderId="0" xfId="0" applyFont="1" applyFill="1" applyAlignment="1">
      <alignment horizontal="center" wrapText="1"/>
    </xf>
    <xf numFmtId="2" fontId="22" fillId="0" borderId="0" xfId="0" applyNumberFormat="1" applyFont="1" applyFill="1" applyAlignment="1">
      <alignment horizontal="center" wrapText="1"/>
    </xf>
    <xf numFmtId="0" fontId="23" fillId="0" borderId="1" xfId="0" applyFont="1" applyFill="1" applyBorder="1" applyAlignment="1">
      <alignment horizontal="center" vertical="top" wrapText="1"/>
    </xf>
    <xf numFmtId="0" fontId="12" fillId="0" borderId="1" xfId="0" applyFont="1" applyBorder="1" applyAlignment="1">
      <alignment vertical="top" wrapText="1"/>
    </xf>
    <xf numFmtId="0" fontId="18" fillId="0" borderId="1" xfId="0" applyFont="1" applyBorder="1" applyAlignment="1">
      <alignment vertical="top" wrapText="1"/>
    </xf>
    <xf numFmtId="0" fontId="9" fillId="0" borderId="0" xfId="0" applyFont="1" applyAlignment="1">
      <alignment horizontal="center" wrapText="1"/>
    </xf>
    <xf numFmtId="0" fontId="13" fillId="0" borderId="0" xfId="0" applyFont="1" applyAlignment="1">
      <alignment horizontal="center"/>
    </xf>
    <xf numFmtId="0" fontId="16" fillId="0" borderId="0" xfId="0" applyFont="1" applyAlignment="1">
      <alignment horizontal="center"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right"/>
    </xf>
    <xf numFmtId="0" fontId="13" fillId="0" borderId="19" xfId="0" applyFont="1" applyBorder="1" applyAlignment="1">
      <alignment horizontal="center" vertical="center" wrapText="1"/>
    </xf>
    <xf numFmtId="0" fontId="13" fillId="0" borderId="1" xfId="0" applyFont="1" applyBorder="1" applyAlignment="1">
      <alignment horizontal="center" vertical="top" wrapText="1"/>
    </xf>
    <xf numFmtId="0" fontId="1" fillId="0" borderId="0" xfId="0" applyFont="1" applyAlignment="1">
      <alignment wrapText="1"/>
    </xf>
    <xf numFmtId="0" fontId="3" fillId="0" borderId="0" xfId="0" applyFont="1" applyAlignment="1">
      <alignment horizontal="left" vertical="top" wrapText="1"/>
    </xf>
    <xf numFmtId="2" fontId="4" fillId="0" borderId="0" xfId="0" applyNumberFormat="1" applyFont="1" applyAlignment="1">
      <alignment horizontal="center"/>
    </xf>
    <xf numFmtId="0" fontId="3" fillId="0" borderId="0" xfId="0" applyFont="1" applyAlignment="1">
      <alignment horizontal="center" wrapText="1"/>
    </xf>
    <xf numFmtId="0" fontId="3" fillId="0" borderId="0" xfId="0" applyFont="1" applyFill="1" applyBorder="1" applyAlignment="1">
      <alignment vertical="center"/>
    </xf>
    <xf numFmtId="0" fontId="0" fillId="0" borderId="0" xfId="0" applyAlignment="1">
      <alignment vertical="center"/>
    </xf>
    <xf numFmtId="0" fontId="3" fillId="0" borderId="6" xfId="0" applyFont="1" applyBorder="1" applyAlignment="1"/>
    <xf numFmtId="0" fontId="4" fillId="0" borderId="6" xfId="0" applyFont="1" applyBorder="1" applyAlignment="1"/>
    <xf numFmtId="1" fontId="4" fillId="0" borderId="6" xfId="0" applyNumberFormat="1" applyFont="1" applyBorder="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72;&#1090;&#1077;&#1088;&#1110;&#1072;&#1083;&#1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efreshError="1">
        <row r="23">
          <cell r="G23">
            <v>13.100874999999995</v>
          </cell>
        </row>
        <row r="29">
          <cell r="G29">
            <v>1.94</v>
          </cell>
        </row>
        <row r="35">
          <cell r="G35">
            <v>1.94</v>
          </cell>
        </row>
        <row r="56">
          <cell r="G56">
            <v>46.172875000000005</v>
          </cell>
        </row>
        <row r="72">
          <cell r="G72">
            <v>4.8405000000000005</v>
          </cell>
        </row>
        <row r="78">
          <cell r="G78">
            <v>0.09</v>
          </cell>
        </row>
        <row r="93">
          <cell r="G93">
            <v>43.61</v>
          </cell>
        </row>
        <row r="101">
          <cell r="G101">
            <v>4.25</v>
          </cell>
        </row>
        <row r="112">
          <cell r="G112">
            <v>11.454500000000001</v>
          </cell>
        </row>
        <row r="124">
          <cell r="G124">
            <v>13.394500000000001</v>
          </cell>
        </row>
        <row r="137">
          <cell r="G137">
            <v>12.029500000000001</v>
          </cell>
        </row>
        <row r="151">
          <cell r="G151">
            <v>14.194500000000001</v>
          </cell>
        </row>
        <row r="163">
          <cell r="G163">
            <v>21.794499999999999</v>
          </cell>
        </row>
        <row r="185">
          <cell r="G185">
            <v>14.186666666666667</v>
          </cell>
        </row>
        <row r="192">
          <cell r="G192">
            <v>1.26</v>
          </cell>
        </row>
        <row r="199">
          <cell r="G199">
            <v>0.84</v>
          </cell>
        </row>
        <row r="207">
          <cell r="G207">
            <v>1.7330000000000001</v>
          </cell>
        </row>
        <row r="215">
          <cell r="G215">
            <v>7.91</v>
          </cell>
        </row>
        <row r="232">
          <cell r="G232">
            <v>23.634999999999998</v>
          </cell>
        </row>
        <row r="265">
          <cell r="G265">
            <v>5.0360000000000014</v>
          </cell>
        </row>
        <row r="284">
          <cell r="G284">
            <v>12.481000000000002</v>
          </cell>
        </row>
        <row r="303">
          <cell r="G303">
            <v>15.370000000000001</v>
          </cell>
        </row>
        <row r="321">
          <cell r="G321">
            <v>9.800749999999999</v>
          </cell>
        </row>
        <row r="339">
          <cell r="G339">
            <v>13.765499999999999</v>
          </cell>
        </row>
        <row r="357">
          <cell r="G357">
            <v>13.885499999999999</v>
          </cell>
        </row>
        <row r="364">
          <cell r="G364">
            <v>2.1795</v>
          </cell>
        </row>
        <row r="370">
          <cell r="G370">
            <v>1.94</v>
          </cell>
        </row>
        <row r="376">
          <cell r="G376">
            <v>5.8</v>
          </cell>
        </row>
        <row r="404">
          <cell r="G404">
            <v>40</v>
          </cell>
        </row>
        <row r="410">
          <cell r="G410">
            <v>1.71</v>
          </cell>
        </row>
        <row r="416">
          <cell r="G416">
            <v>7</v>
          </cell>
        </row>
        <row r="428">
          <cell r="G428">
            <v>15.334500000000002</v>
          </cell>
        </row>
        <row r="440">
          <cell r="G440">
            <v>17.274500000000003</v>
          </cell>
        </row>
        <row r="452">
          <cell r="G452">
            <v>19.214500000000001</v>
          </cell>
        </row>
        <row r="465">
          <cell r="G465">
            <v>12.529500000000001</v>
          </cell>
        </row>
        <row r="477">
          <cell r="G477">
            <v>23.734499999999997</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F59"/>
  <sheetViews>
    <sheetView topLeftCell="A44" zoomScaleNormal="100" workbookViewId="0">
      <selection activeCell="A26" sqref="A26"/>
    </sheetView>
  </sheetViews>
  <sheetFormatPr defaultRowHeight="15"/>
  <cols>
    <col min="1" max="1" width="40.140625" customWidth="1"/>
    <col min="2" max="2" width="13.28515625" customWidth="1"/>
    <col min="3" max="3" width="21" customWidth="1"/>
    <col min="4" max="4" width="13.7109375" customWidth="1"/>
    <col min="5" max="5" width="10.85546875" customWidth="1"/>
  </cols>
  <sheetData>
    <row r="1" spans="1:5" ht="15.75">
      <c r="A1" s="195" t="s">
        <v>527</v>
      </c>
      <c r="B1" s="195"/>
      <c r="C1" s="195"/>
      <c r="D1" s="196"/>
    </row>
    <row r="2" spans="1:5" ht="16.5" thickBot="1">
      <c r="A2" s="197" t="s">
        <v>517</v>
      </c>
      <c r="B2" s="198"/>
      <c r="C2" s="199"/>
      <c r="D2" s="200"/>
      <c r="E2" s="1"/>
    </row>
    <row r="3" spans="1:5" ht="29.25" thickBot="1">
      <c r="A3" s="57" t="s">
        <v>121</v>
      </c>
      <c r="B3" s="58" t="s">
        <v>122</v>
      </c>
      <c r="C3" s="192" t="s">
        <v>531</v>
      </c>
      <c r="D3" s="59"/>
      <c r="E3" s="1"/>
    </row>
    <row r="4" spans="1:5" ht="16.5" thickBot="1">
      <c r="A4" s="38" t="s">
        <v>123</v>
      </c>
      <c r="B4" s="39"/>
      <c r="C4" s="40">
        <f>D55</f>
        <v>98.597999999999999</v>
      </c>
      <c r="D4" s="41"/>
      <c r="E4" s="1"/>
    </row>
    <row r="5" spans="1:5" ht="16.5" thickBot="1">
      <c r="A5" s="38" t="s">
        <v>124</v>
      </c>
      <c r="B5" s="42" t="s">
        <v>125</v>
      </c>
      <c r="C5" s="43">
        <f t="shared" ref="C5:C18" si="0">98.598/60*B5</f>
        <v>88.74</v>
      </c>
      <c r="D5" s="43"/>
      <c r="E5" s="1"/>
    </row>
    <row r="6" spans="1:5" ht="16.5" thickBot="1">
      <c r="A6" s="38" t="s">
        <v>126</v>
      </c>
      <c r="B6" s="42" t="s">
        <v>127</v>
      </c>
      <c r="C6" s="43">
        <f t="shared" si="0"/>
        <v>4.95</v>
      </c>
      <c r="D6" s="43"/>
      <c r="E6" s="1"/>
    </row>
    <row r="7" spans="1:5" ht="16.5" thickBot="1">
      <c r="A7" s="38" t="s">
        <v>128</v>
      </c>
      <c r="B7" s="42" t="s">
        <v>129</v>
      </c>
      <c r="C7" s="43">
        <f t="shared" si="0"/>
        <v>187.34</v>
      </c>
      <c r="D7" s="43"/>
      <c r="E7" s="1"/>
    </row>
    <row r="8" spans="1:5" ht="16.5" thickBot="1">
      <c r="A8" s="38" t="s">
        <v>126</v>
      </c>
      <c r="B8" s="42" t="s">
        <v>130</v>
      </c>
      <c r="C8" s="43">
        <f t="shared" si="0"/>
        <v>8.69</v>
      </c>
      <c r="D8" s="43"/>
      <c r="E8" s="1"/>
    </row>
    <row r="9" spans="1:5" ht="16.5" thickBot="1">
      <c r="A9" s="38" t="s">
        <v>131</v>
      </c>
      <c r="B9" s="42" t="s">
        <v>132</v>
      </c>
      <c r="C9" s="43">
        <f t="shared" si="0"/>
        <v>118.32</v>
      </c>
      <c r="D9" s="43"/>
      <c r="E9" s="1"/>
    </row>
    <row r="10" spans="1:5" ht="16.5" thickBot="1">
      <c r="A10" s="38" t="s">
        <v>133</v>
      </c>
      <c r="B10" s="42" t="s">
        <v>125</v>
      </c>
      <c r="C10" s="43">
        <f t="shared" si="0"/>
        <v>88.74</v>
      </c>
      <c r="D10" s="43"/>
      <c r="E10" s="1"/>
    </row>
    <row r="11" spans="1:5" ht="16.5" thickBot="1">
      <c r="A11" s="38" t="s">
        <v>126</v>
      </c>
      <c r="B11" s="42" t="s">
        <v>134</v>
      </c>
      <c r="C11" s="43">
        <f t="shared" si="0"/>
        <v>13.2</v>
      </c>
      <c r="D11" s="43"/>
      <c r="E11" s="1"/>
    </row>
    <row r="12" spans="1:5" ht="16.5" thickBot="1">
      <c r="A12" s="38" t="s">
        <v>135</v>
      </c>
      <c r="B12" s="42">
        <v>30</v>
      </c>
      <c r="C12" s="43">
        <f t="shared" si="0"/>
        <v>49.3</v>
      </c>
      <c r="D12" s="43"/>
    </row>
    <row r="13" spans="1:5" ht="16.5" thickBot="1">
      <c r="A13" s="38" t="s">
        <v>136</v>
      </c>
      <c r="B13" s="42" t="s">
        <v>129</v>
      </c>
      <c r="C13" s="43">
        <f t="shared" si="0"/>
        <v>187.34</v>
      </c>
      <c r="D13" s="43"/>
    </row>
    <row r="14" spans="1:5" ht="16.5" thickBot="1">
      <c r="A14" s="38" t="s">
        <v>126</v>
      </c>
      <c r="B14" s="42" t="s">
        <v>137</v>
      </c>
      <c r="C14" s="43">
        <f t="shared" si="0"/>
        <v>17.420000000000002</v>
      </c>
      <c r="D14" s="43"/>
    </row>
    <row r="15" spans="1:5" ht="16.5" thickBot="1">
      <c r="A15" s="38" t="s">
        <v>138</v>
      </c>
      <c r="B15" s="42" t="s">
        <v>139</v>
      </c>
      <c r="C15" s="43">
        <f t="shared" si="0"/>
        <v>59.16</v>
      </c>
      <c r="D15" s="43"/>
    </row>
    <row r="16" spans="1:5" ht="16.5" thickBot="1">
      <c r="A16" s="38" t="s">
        <v>140</v>
      </c>
      <c r="B16" s="42" t="s">
        <v>141</v>
      </c>
      <c r="C16" s="43">
        <f t="shared" si="0"/>
        <v>29.58</v>
      </c>
      <c r="D16" s="43"/>
    </row>
    <row r="17" spans="1:4" ht="16.5" thickBot="1">
      <c r="A17" s="38" t="s">
        <v>126</v>
      </c>
      <c r="B17" s="42" t="s">
        <v>142</v>
      </c>
      <c r="C17" s="43">
        <f t="shared" si="0"/>
        <v>3.8</v>
      </c>
      <c r="D17" s="43"/>
    </row>
    <row r="18" spans="1:4" ht="16.5" thickBot="1">
      <c r="A18" s="38" t="s">
        <v>143</v>
      </c>
      <c r="B18" s="42" t="s">
        <v>141</v>
      </c>
      <c r="C18" s="43">
        <f t="shared" si="0"/>
        <v>29.58</v>
      </c>
      <c r="D18" s="43"/>
    </row>
    <row r="19" spans="1:4" ht="16.5" thickBot="1">
      <c r="A19" s="38" t="s">
        <v>144</v>
      </c>
      <c r="B19" s="42"/>
      <c r="C19" s="43"/>
      <c r="D19" s="43"/>
    </row>
    <row r="20" spans="1:4" ht="15" customHeight="1" thickBot="1">
      <c r="A20" s="38" t="s">
        <v>145</v>
      </c>
      <c r="B20" s="42" t="s">
        <v>146</v>
      </c>
      <c r="C20" s="43">
        <f>98.598/60*B20</f>
        <v>394.39</v>
      </c>
      <c r="D20" s="43"/>
    </row>
    <row r="21" spans="1:4" ht="15" customHeight="1" thickBot="1">
      <c r="A21" s="38" t="s">
        <v>147</v>
      </c>
      <c r="B21" s="42" t="s">
        <v>148</v>
      </c>
      <c r="C21" s="43">
        <f>98.598/60*B21</f>
        <v>364.81</v>
      </c>
      <c r="D21" s="43"/>
    </row>
    <row r="22" spans="1:4" ht="15" customHeight="1" thickBot="1">
      <c r="A22" s="38" t="s">
        <v>149</v>
      </c>
      <c r="B22" s="42" t="s">
        <v>150</v>
      </c>
      <c r="C22" s="43">
        <f>98.598/60*B22</f>
        <v>80.19</v>
      </c>
      <c r="D22" s="43"/>
    </row>
    <row r="23" spans="1:4" ht="15" customHeight="1" thickBot="1">
      <c r="A23" s="44" t="s">
        <v>151</v>
      </c>
      <c r="B23" s="42" t="s">
        <v>152</v>
      </c>
      <c r="C23" s="43"/>
      <c r="D23" s="43"/>
    </row>
    <row r="24" spans="1:4" ht="15" customHeight="1" thickBot="1">
      <c r="A24" s="44" t="s">
        <v>153</v>
      </c>
      <c r="B24" s="42" t="s">
        <v>152</v>
      </c>
      <c r="C24" s="43"/>
      <c r="D24" s="43"/>
    </row>
    <row r="25" spans="1:4" ht="15" customHeight="1" thickBot="1">
      <c r="A25" s="44" t="s">
        <v>154</v>
      </c>
      <c r="B25" s="42" t="s">
        <v>155</v>
      </c>
      <c r="C25" s="43"/>
      <c r="D25" s="43"/>
    </row>
    <row r="26" spans="1:4" ht="15" customHeight="1" thickBot="1">
      <c r="A26" s="44" t="s">
        <v>156</v>
      </c>
      <c r="B26" s="42"/>
      <c r="C26" s="43"/>
      <c r="D26" s="43"/>
    </row>
    <row r="27" spans="1:4" ht="15" customHeight="1" thickBot="1">
      <c r="A27" s="44" t="s">
        <v>157</v>
      </c>
      <c r="B27" s="42" t="s">
        <v>158</v>
      </c>
      <c r="C27" s="43"/>
      <c r="D27" s="43"/>
    </row>
    <row r="28" spans="1:4" ht="15" customHeight="1" thickBot="1">
      <c r="A28" s="44" t="s">
        <v>159</v>
      </c>
      <c r="B28" s="42" t="s">
        <v>158</v>
      </c>
      <c r="C28" s="43"/>
      <c r="D28" s="43"/>
    </row>
    <row r="29" spans="1:4" ht="15" customHeight="1" thickBot="1">
      <c r="A29" s="44" t="s">
        <v>160</v>
      </c>
      <c r="B29" s="42" t="s">
        <v>125</v>
      </c>
      <c r="C29" s="43"/>
      <c r="D29" s="43"/>
    </row>
    <row r="30" spans="1:4" ht="15" customHeight="1" thickBot="1">
      <c r="A30" s="44" t="s">
        <v>136</v>
      </c>
      <c r="B30" s="42" t="s">
        <v>129</v>
      </c>
      <c r="C30" s="43"/>
      <c r="D30" s="43"/>
    </row>
    <row r="31" spans="1:4" ht="15" customHeight="1" thickBot="1">
      <c r="A31" s="44" t="s">
        <v>161</v>
      </c>
      <c r="B31" s="42"/>
      <c r="C31" s="43"/>
      <c r="D31" s="43"/>
    </row>
    <row r="32" spans="1:4" ht="15" customHeight="1" thickBot="1">
      <c r="A32" s="44" t="s">
        <v>162</v>
      </c>
      <c r="B32" s="42" t="s">
        <v>163</v>
      </c>
      <c r="C32" s="43"/>
      <c r="D32" s="43"/>
    </row>
    <row r="33" spans="1:4" ht="14.1" customHeight="1" thickBot="1">
      <c r="A33" s="44" t="s">
        <v>164</v>
      </c>
      <c r="B33" s="42" t="s">
        <v>165</v>
      </c>
      <c r="C33" s="43"/>
      <c r="D33" s="43"/>
    </row>
    <row r="34" spans="1:4" ht="16.5" thickBot="1">
      <c r="A34" s="44" t="s">
        <v>166</v>
      </c>
      <c r="B34" s="42"/>
      <c r="C34" s="43"/>
      <c r="D34" s="43"/>
    </row>
    <row r="35" spans="1:4" ht="14.1" customHeight="1" thickBot="1">
      <c r="A35" s="44" t="s">
        <v>167</v>
      </c>
      <c r="B35" s="42" t="s">
        <v>168</v>
      </c>
      <c r="C35" s="43"/>
      <c r="D35" s="43"/>
    </row>
    <row r="36" spans="1:4" ht="14.1" customHeight="1" thickBot="1">
      <c r="A36" s="44" t="s">
        <v>169</v>
      </c>
      <c r="B36" s="42" t="s">
        <v>170</v>
      </c>
      <c r="C36" s="43"/>
      <c r="D36" s="43"/>
    </row>
    <row r="37" spans="1:4" ht="16.5" thickBot="1">
      <c r="A37" s="44" t="s">
        <v>171</v>
      </c>
      <c r="B37" s="42"/>
      <c r="C37" s="43"/>
      <c r="D37" s="43"/>
    </row>
    <row r="38" spans="1:4" ht="14.1" customHeight="1" thickBot="1">
      <c r="A38" s="45" t="s">
        <v>172</v>
      </c>
      <c r="B38" s="42" t="s">
        <v>173</v>
      </c>
      <c r="C38" s="43"/>
      <c r="D38" s="43"/>
    </row>
    <row r="39" spans="1:4" ht="14.1" customHeight="1" thickBot="1">
      <c r="A39" s="45" t="s">
        <v>174</v>
      </c>
      <c r="B39" s="42" t="s">
        <v>175</v>
      </c>
      <c r="C39" s="43"/>
      <c r="D39" s="43"/>
    </row>
    <row r="40" spans="1:4" ht="14.1" customHeight="1" thickBot="1">
      <c r="A40" s="44" t="s">
        <v>176</v>
      </c>
      <c r="B40" s="42" t="s">
        <v>132</v>
      </c>
      <c r="C40" s="43"/>
      <c r="D40" s="43"/>
    </row>
    <row r="41" spans="1:4" ht="16.5" thickBot="1">
      <c r="A41" s="38" t="s">
        <v>177</v>
      </c>
      <c r="B41" s="42"/>
      <c r="C41" s="43"/>
      <c r="D41" s="43"/>
    </row>
    <row r="42" spans="1:4" ht="16.5" thickBot="1">
      <c r="A42" s="38" t="s">
        <v>178</v>
      </c>
      <c r="B42" s="42" t="s">
        <v>139</v>
      </c>
      <c r="C42" s="43">
        <f t="shared" ref="C42:C52" si="1">98.598/60*B42</f>
        <v>59.16</v>
      </c>
      <c r="D42" s="43"/>
    </row>
    <row r="43" spans="1:4" ht="16.5" thickBot="1">
      <c r="A43" s="38" t="s">
        <v>179</v>
      </c>
      <c r="B43" s="42" t="s">
        <v>180</v>
      </c>
      <c r="C43" s="43">
        <f t="shared" si="1"/>
        <v>78.88</v>
      </c>
      <c r="D43" s="43"/>
    </row>
    <row r="44" spans="1:4" ht="16.5" thickBot="1">
      <c r="A44" s="38" t="s">
        <v>181</v>
      </c>
      <c r="B44" s="42" t="s">
        <v>182</v>
      </c>
      <c r="C44" s="43">
        <f t="shared" si="1"/>
        <v>128.18</v>
      </c>
      <c r="D44" s="43"/>
    </row>
    <row r="45" spans="1:4" ht="16.5" thickBot="1">
      <c r="A45" s="38" t="s">
        <v>183</v>
      </c>
      <c r="B45" s="42" t="s">
        <v>184</v>
      </c>
      <c r="C45" s="43">
        <f t="shared" si="1"/>
        <v>138.04</v>
      </c>
      <c r="D45" s="43"/>
    </row>
    <row r="46" spans="1:4" ht="16.5" thickBot="1">
      <c r="A46" s="38" t="s">
        <v>185</v>
      </c>
      <c r="B46" s="42" t="s">
        <v>152</v>
      </c>
      <c r="C46" s="43">
        <f t="shared" si="1"/>
        <v>147.9</v>
      </c>
      <c r="D46" s="43"/>
    </row>
    <row r="47" spans="1:4" ht="16.5" thickBot="1">
      <c r="A47" s="38" t="s">
        <v>186</v>
      </c>
      <c r="B47" s="42" t="s">
        <v>170</v>
      </c>
      <c r="C47" s="43">
        <f t="shared" si="1"/>
        <v>157.76</v>
      </c>
      <c r="D47" s="43"/>
    </row>
    <row r="48" spans="1:4" ht="16.5" thickBot="1">
      <c r="A48" s="38" t="s">
        <v>187</v>
      </c>
      <c r="B48" s="42" t="s">
        <v>182</v>
      </c>
      <c r="C48" s="43">
        <f t="shared" si="1"/>
        <v>128.18</v>
      </c>
      <c r="D48" s="43"/>
    </row>
    <row r="49" spans="1:6" ht="16.5" thickBot="1">
      <c r="A49" s="38" t="s">
        <v>188</v>
      </c>
      <c r="B49" s="42" t="s">
        <v>184</v>
      </c>
      <c r="C49" s="43">
        <f t="shared" si="1"/>
        <v>138.04</v>
      </c>
      <c r="D49" s="43"/>
    </row>
    <row r="50" spans="1:6" ht="16.5" thickBot="1">
      <c r="A50" s="38" t="s">
        <v>189</v>
      </c>
      <c r="B50" s="42" t="s">
        <v>184</v>
      </c>
      <c r="C50" s="43">
        <f t="shared" si="1"/>
        <v>138.04</v>
      </c>
      <c r="D50" s="43"/>
    </row>
    <row r="51" spans="1:6" ht="16.5" thickBot="1">
      <c r="A51" s="38" t="s">
        <v>190</v>
      </c>
      <c r="B51" s="42" t="s">
        <v>184</v>
      </c>
      <c r="C51" s="43">
        <f t="shared" si="1"/>
        <v>138.04</v>
      </c>
      <c r="D51" s="43"/>
    </row>
    <row r="52" spans="1:6" ht="16.5" thickBot="1">
      <c r="A52" s="38" t="s">
        <v>191</v>
      </c>
      <c r="B52" s="42" t="s">
        <v>170</v>
      </c>
      <c r="C52" s="43">
        <f t="shared" si="1"/>
        <v>157.76</v>
      </c>
      <c r="D52" s="43"/>
    </row>
    <row r="53" spans="1:6" ht="16.5" thickBot="1">
      <c r="A53" s="38" t="s">
        <v>192</v>
      </c>
      <c r="B53" s="38"/>
      <c r="C53" s="38"/>
      <c r="D53" s="38"/>
    </row>
    <row r="54" spans="1:6" ht="15.75">
      <c r="A54" s="46"/>
      <c r="B54" s="46"/>
      <c r="C54" s="47"/>
      <c r="D54" s="48"/>
    </row>
    <row r="55" spans="1:6" ht="15.75">
      <c r="A55" s="49" t="s">
        <v>530</v>
      </c>
      <c r="B55" s="50">
        <v>13500</v>
      </c>
      <c r="C55" s="50">
        <v>136.91999999999999</v>
      </c>
      <c r="D55" s="51">
        <f>B55/C55</f>
        <v>98.597999999999999</v>
      </c>
      <c r="F55" s="60" t="s">
        <v>508</v>
      </c>
    </row>
    <row r="56" spans="1:6" ht="15.75">
      <c r="A56" s="52"/>
      <c r="B56" s="53"/>
      <c r="C56" s="53"/>
      <c r="D56" s="54"/>
    </row>
    <row r="57" spans="1:6" ht="25.5" customHeight="1">
      <c r="A57" s="201" t="s">
        <v>526</v>
      </c>
      <c r="B57" s="202"/>
      <c r="C57" s="202"/>
      <c r="D57" s="202"/>
    </row>
    <row r="58" spans="1:6">
      <c r="A58" s="55"/>
      <c r="B58" s="56"/>
      <c r="C58" s="56"/>
      <c r="D58" s="56"/>
    </row>
    <row r="59" spans="1:6" ht="15.75">
      <c r="A59" s="194" t="s">
        <v>533</v>
      </c>
      <c r="B59" s="194"/>
      <c r="C59" s="194"/>
      <c r="D59" s="194"/>
    </row>
  </sheetData>
  <mergeCells count="4">
    <mergeCell ref="A59:D59"/>
    <mergeCell ref="A1:D1"/>
    <mergeCell ref="A2:D2"/>
    <mergeCell ref="A57:D57"/>
  </mergeCells>
  <pageMargins left="0.9055118110236221" right="0.31496062992125984" top="0.35433070866141736" bottom="0.35433070866141736" header="0.31496062992125984" footer="0.31496062992125984"/>
  <pageSetup paperSize="9" scale="80" orientation="portrait" verticalDpi="0" r:id="rId1"/>
</worksheet>
</file>

<file path=xl/worksheets/sheet2.xml><?xml version="1.0" encoding="utf-8"?>
<worksheet xmlns="http://schemas.openxmlformats.org/spreadsheetml/2006/main" xmlns:r="http://schemas.openxmlformats.org/officeDocument/2006/relationships">
  <dimension ref="A1:G103"/>
  <sheetViews>
    <sheetView topLeftCell="A31" zoomScaleNormal="100" workbookViewId="0">
      <selection activeCell="H41" sqref="H41"/>
    </sheetView>
  </sheetViews>
  <sheetFormatPr defaultRowHeight="15"/>
  <cols>
    <col min="1" max="2" width="5.42578125" customWidth="1"/>
    <col min="3" max="3" width="42.7109375" customWidth="1"/>
    <col min="5" max="5" width="8.7109375" customWidth="1"/>
    <col min="6" max="6" width="13.28515625" customWidth="1"/>
    <col min="7" max="7" width="11.28515625" customWidth="1"/>
  </cols>
  <sheetData>
    <row r="1" spans="1:7" ht="18.75">
      <c r="A1" s="257" t="s">
        <v>0</v>
      </c>
      <c r="B1" s="257"/>
      <c r="C1" s="257"/>
      <c r="D1" s="212"/>
      <c r="E1" s="212"/>
      <c r="F1" s="212"/>
      <c r="G1" s="212"/>
    </row>
    <row r="2" spans="1:7" ht="32.25" customHeight="1">
      <c r="A2" s="258" t="s">
        <v>518</v>
      </c>
      <c r="B2" s="258"/>
      <c r="C2" s="258"/>
      <c r="D2" s="210"/>
      <c r="E2" s="210"/>
      <c r="F2" s="210"/>
      <c r="G2" s="210"/>
    </row>
    <row r="3" spans="1:7" ht="16.5">
      <c r="A3" s="259" t="s">
        <v>519</v>
      </c>
      <c r="B3" s="212"/>
      <c r="C3" s="212"/>
      <c r="D3" s="212"/>
      <c r="E3" s="212"/>
      <c r="F3" s="212"/>
      <c r="G3" s="212"/>
    </row>
    <row r="4" spans="1:7" ht="15.75">
      <c r="A4" s="2">
        <v>1</v>
      </c>
      <c r="B4" s="6" t="s">
        <v>5</v>
      </c>
      <c r="C4" s="5"/>
    </row>
    <row r="5" spans="1:7" ht="75.75" customHeight="1">
      <c r="A5" s="16"/>
      <c r="B5" s="260" t="s">
        <v>6</v>
      </c>
      <c r="C5" s="261"/>
      <c r="D5" s="261"/>
      <c r="E5" s="261"/>
      <c r="F5" s="261"/>
      <c r="G5" s="262"/>
    </row>
    <row r="6" spans="1:7" ht="22.5" customHeight="1">
      <c r="A6" s="22" t="s">
        <v>2</v>
      </c>
      <c r="B6" s="263" t="s">
        <v>7</v>
      </c>
      <c r="C6" s="249"/>
    </row>
    <row r="7" spans="1:7" ht="20.100000000000001" customHeight="1">
      <c r="A7" s="13"/>
      <c r="B7" s="247" t="s">
        <v>9</v>
      </c>
      <c r="C7" s="236"/>
      <c r="D7" s="245"/>
      <c r="E7" s="246"/>
      <c r="F7" s="133">
        <f>6.6*60</f>
        <v>396</v>
      </c>
      <c r="G7" s="134" t="s">
        <v>8</v>
      </c>
    </row>
    <row r="8" spans="1:7" ht="20.100000000000001" customHeight="1">
      <c r="A8" s="14"/>
      <c r="B8" s="247" t="s">
        <v>10</v>
      </c>
      <c r="C8" s="245"/>
      <c r="D8" s="245"/>
      <c r="E8" s="246"/>
      <c r="F8" s="135">
        <f>F7/25</f>
        <v>15.84</v>
      </c>
      <c r="G8" s="132" t="s">
        <v>11</v>
      </c>
    </row>
    <row r="9" spans="1:7" ht="20.25" customHeight="1">
      <c r="A9" s="18" t="s">
        <v>37</v>
      </c>
      <c r="B9" s="248" t="s">
        <v>13</v>
      </c>
      <c r="C9" s="249"/>
      <c r="D9" s="10"/>
      <c r="E9" s="10"/>
      <c r="F9" s="10"/>
      <c r="G9" s="10"/>
    </row>
    <row r="10" spans="1:7" ht="30" customHeight="1">
      <c r="A10" s="12"/>
      <c r="B10" s="251" t="s">
        <v>14</v>
      </c>
      <c r="C10" s="252"/>
      <c r="D10" s="252"/>
      <c r="E10" s="252"/>
      <c r="F10" s="133">
        <v>1.33</v>
      </c>
      <c r="G10" s="134" t="s">
        <v>15</v>
      </c>
    </row>
    <row r="11" spans="1:7" ht="20.100000000000001" customHeight="1">
      <c r="A11" s="12"/>
      <c r="B11" s="253" t="s">
        <v>16</v>
      </c>
      <c r="C11" s="245"/>
      <c r="D11" s="245"/>
      <c r="E11" s="246"/>
      <c r="F11" s="133">
        <f>25*1.33</f>
        <v>33.25</v>
      </c>
      <c r="G11" s="134" t="s">
        <v>17</v>
      </c>
    </row>
    <row r="12" spans="1:7" ht="20.100000000000001" customHeight="1">
      <c r="A12" s="12"/>
      <c r="B12" s="247" t="s">
        <v>18</v>
      </c>
      <c r="C12" s="236"/>
      <c r="D12" s="245"/>
      <c r="E12" s="246"/>
      <c r="F12" s="133">
        <f>7.7*60</f>
        <v>462</v>
      </c>
      <c r="G12" s="134" t="s">
        <v>8</v>
      </c>
    </row>
    <row r="13" spans="1:7" ht="20.100000000000001" customHeight="1">
      <c r="A13" s="2"/>
      <c r="B13" s="247" t="s">
        <v>19</v>
      </c>
      <c r="C13" s="245"/>
      <c r="D13" s="245"/>
      <c r="E13" s="246"/>
      <c r="F13" s="135">
        <f>F12/F11</f>
        <v>13.89</v>
      </c>
      <c r="G13" s="132" t="s">
        <v>11</v>
      </c>
    </row>
    <row r="14" spans="1:7" ht="20.25" customHeight="1">
      <c r="A14" s="17" t="s">
        <v>38</v>
      </c>
      <c r="B14" s="250" t="s">
        <v>20</v>
      </c>
      <c r="C14" s="224"/>
      <c r="D14" s="1"/>
      <c r="E14" s="1"/>
      <c r="F14" s="1"/>
      <c r="G14" s="1"/>
    </row>
    <row r="15" spans="1:7" ht="15.75">
      <c r="A15" s="12"/>
      <c r="B15" s="268" t="s">
        <v>21</v>
      </c>
      <c r="C15" s="245"/>
      <c r="D15" s="245"/>
      <c r="E15" s="246"/>
      <c r="F15" s="133"/>
      <c r="G15" s="134"/>
    </row>
    <row r="16" spans="1:7">
      <c r="A16" s="12"/>
      <c r="B16" s="244" t="s">
        <v>22</v>
      </c>
      <c r="C16" s="245"/>
      <c r="D16" s="245"/>
      <c r="E16" s="246"/>
      <c r="F16" s="133">
        <f>25*1.6</f>
        <v>40</v>
      </c>
      <c r="G16" s="134" t="s">
        <v>17</v>
      </c>
    </row>
    <row r="17" spans="1:7" ht="15" customHeight="1">
      <c r="A17" s="12"/>
      <c r="B17" s="247" t="s">
        <v>24</v>
      </c>
      <c r="C17" s="236"/>
      <c r="D17" s="245"/>
      <c r="E17" s="246"/>
      <c r="F17" s="133">
        <f>8*60</f>
        <v>480</v>
      </c>
      <c r="G17" s="134" t="s">
        <v>8</v>
      </c>
    </row>
    <row r="18" spans="1:7" ht="20.100000000000001" customHeight="1">
      <c r="A18" s="12"/>
      <c r="B18" s="247" t="s">
        <v>25</v>
      </c>
      <c r="C18" s="245"/>
      <c r="D18" s="245"/>
      <c r="E18" s="246"/>
      <c r="F18" s="135">
        <f>F17/F16</f>
        <v>12</v>
      </c>
      <c r="G18" s="132" t="s">
        <v>11</v>
      </c>
    </row>
    <row r="19" spans="1:7" ht="20.100000000000001" customHeight="1">
      <c r="A19" s="15" t="s">
        <v>40</v>
      </c>
      <c r="B19" s="266" t="s">
        <v>476</v>
      </c>
      <c r="C19" s="267"/>
      <c r="D19" s="1"/>
      <c r="E19" s="1"/>
      <c r="F19" s="1"/>
      <c r="G19" s="1"/>
    </row>
    <row r="20" spans="1:7" ht="20.25" customHeight="1">
      <c r="A20" s="12" t="s">
        <v>41</v>
      </c>
      <c r="B20" s="235" t="s">
        <v>541</v>
      </c>
      <c r="C20" s="236"/>
      <c r="D20" s="236"/>
      <c r="E20" s="237"/>
      <c r="F20" s="136">
        <f>40000/2</f>
        <v>20000</v>
      </c>
      <c r="G20" s="134" t="s">
        <v>26</v>
      </c>
    </row>
    <row r="21" spans="1:7" ht="18" customHeight="1">
      <c r="A21" s="8"/>
      <c r="B21" s="264" t="s">
        <v>27</v>
      </c>
      <c r="C21" s="265"/>
      <c r="D21" s="265"/>
      <c r="E21" s="265"/>
      <c r="F21" s="189">
        <v>136.9</v>
      </c>
      <c r="G21" s="134" t="s">
        <v>28</v>
      </c>
    </row>
    <row r="22" spans="1:7" ht="30" customHeight="1">
      <c r="A22" s="9"/>
      <c r="B22" s="206" t="s">
        <v>520</v>
      </c>
      <c r="C22" s="240"/>
      <c r="D22" s="240"/>
      <c r="E22" s="241"/>
      <c r="F22" s="138">
        <f>F20/F21/60*F8</f>
        <v>38.57</v>
      </c>
      <c r="G22" s="139" t="s">
        <v>26</v>
      </c>
    </row>
    <row r="23" spans="1:7" ht="31.5" customHeight="1">
      <c r="A23" s="17" t="s">
        <v>42</v>
      </c>
      <c r="B23" s="254" t="s">
        <v>542</v>
      </c>
      <c r="C23" s="255"/>
      <c r="D23" s="255"/>
      <c r="E23" s="256"/>
      <c r="F23" s="136">
        <v>13500</v>
      </c>
      <c r="G23" s="134" t="s">
        <v>26</v>
      </c>
    </row>
    <row r="24" spans="1:7" ht="20.100000000000001" customHeight="1">
      <c r="A24" s="8"/>
      <c r="B24" s="264" t="s">
        <v>29</v>
      </c>
      <c r="C24" s="265"/>
      <c r="D24" s="265"/>
      <c r="E24" s="265"/>
      <c r="F24" s="133">
        <v>159.75</v>
      </c>
      <c r="G24" s="134" t="s">
        <v>28</v>
      </c>
    </row>
    <row r="25" spans="1:7" ht="30.75" customHeight="1">
      <c r="A25" s="9"/>
      <c r="B25" s="206" t="s">
        <v>521</v>
      </c>
      <c r="C25" s="240"/>
      <c r="D25" s="240"/>
      <c r="E25" s="241"/>
      <c r="F25" s="138">
        <f>F23/F24/60*F13</f>
        <v>19.559999999999999</v>
      </c>
      <c r="G25" s="139" t="s">
        <v>26</v>
      </c>
    </row>
    <row r="26" spans="1:7" ht="45.75" customHeight="1">
      <c r="A26" s="17" t="s">
        <v>43</v>
      </c>
      <c r="B26" s="235" t="s">
        <v>509</v>
      </c>
      <c r="C26" s="236"/>
      <c r="D26" s="236"/>
      <c r="E26" s="237"/>
      <c r="F26" s="136">
        <v>6500</v>
      </c>
      <c r="G26" s="134" t="s">
        <v>26</v>
      </c>
    </row>
    <row r="27" spans="1:7" ht="30.75" customHeight="1">
      <c r="A27" s="8"/>
      <c r="B27" s="238" t="s">
        <v>30</v>
      </c>
      <c r="C27" s="239"/>
      <c r="D27" s="239"/>
      <c r="E27" s="239"/>
      <c r="F27" s="140">
        <v>165.58</v>
      </c>
      <c r="G27" s="141" t="s">
        <v>28</v>
      </c>
    </row>
    <row r="28" spans="1:7" ht="30.75" customHeight="1">
      <c r="A28" s="9"/>
      <c r="B28" s="206" t="s">
        <v>510</v>
      </c>
      <c r="C28" s="240"/>
      <c r="D28" s="240"/>
      <c r="E28" s="241"/>
      <c r="F28" s="138">
        <f>F26/F27/60*F18</f>
        <v>7.85</v>
      </c>
      <c r="G28" s="139" t="s">
        <v>26</v>
      </c>
    </row>
    <row r="29" spans="1:7" ht="18.75" customHeight="1">
      <c r="A29" s="17" t="s">
        <v>44</v>
      </c>
      <c r="B29" s="217" t="s">
        <v>31</v>
      </c>
      <c r="C29" s="218"/>
      <c r="D29" s="218"/>
      <c r="E29" s="219"/>
      <c r="F29" s="138">
        <f>F22+F25+F28</f>
        <v>65.98</v>
      </c>
      <c r="G29" s="139" t="s">
        <v>26</v>
      </c>
    </row>
    <row r="30" spans="1:7" ht="30.75" customHeight="1">
      <c r="A30" s="18" t="s">
        <v>45</v>
      </c>
      <c r="B30" s="206" t="s">
        <v>46</v>
      </c>
      <c r="C30" s="213"/>
      <c r="D30" s="213"/>
      <c r="E30" s="214"/>
      <c r="F30" s="136">
        <v>2.5</v>
      </c>
      <c r="G30" s="134" t="s">
        <v>32</v>
      </c>
    </row>
    <row r="31" spans="1:7" ht="29.25" customHeight="1">
      <c r="A31" s="8"/>
      <c r="B31" s="206" t="s">
        <v>540</v>
      </c>
      <c r="C31" s="213"/>
      <c r="D31" s="213"/>
      <c r="E31" s="214"/>
      <c r="F31" s="136">
        <v>33750</v>
      </c>
      <c r="G31" s="134" t="s">
        <v>26</v>
      </c>
    </row>
    <row r="32" spans="1:7" ht="20.25" customHeight="1">
      <c r="A32" s="8"/>
      <c r="B32" s="242" t="s">
        <v>33</v>
      </c>
      <c r="C32" s="243"/>
      <c r="D32" s="243"/>
      <c r="E32" s="243"/>
      <c r="F32" s="187">
        <f>F31/F30</f>
        <v>13500</v>
      </c>
      <c r="G32" s="188" t="s">
        <v>26</v>
      </c>
    </row>
    <row r="33" spans="1:7" ht="29.25" customHeight="1">
      <c r="A33" s="9"/>
      <c r="B33" s="206" t="s">
        <v>511</v>
      </c>
      <c r="C33" s="213"/>
      <c r="D33" s="213"/>
      <c r="E33" s="214"/>
      <c r="F33" s="136">
        <f>136.92*60</f>
        <v>8215.2000000000007</v>
      </c>
      <c r="G33" s="134" t="s">
        <v>34</v>
      </c>
    </row>
    <row r="34" spans="1:7" ht="30.75" customHeight="1">
      <c r="A34" s="8"/>
      <c r="B34" s="206" t="s">
        <v>529</v>
      </c>
      <c r="C34" s="213"/>
      <c r="D34" s="213"/>
      <c r="E34" s="214"/>
      <c r="F34" s="135">
        <f>F32/F33</f>
        <v>1.64</v>
      </c>
      <c r="G34" s="137" t="s">
        <v>26</v>
      </c>
    </row>
    <row r="35" spans="1:7" ht="20.100000000000001" customHeight="1">
      <c r="A35" s="18" t="s">
        <v>47</v>
      </c>
      <c r="B35" s="229" t="s">
        <v>35</v>
      </c>
      <c r="C35" s="230"/>
      <c r="D35" s="230"/>
      <c r="E35" s="230"/>
      <c r="F35" s="1"/>
      <c r="G35" s="1"/>
    </row>
    <row r="36" spans="1:7" ht="17.25" customHeight="1">
      <c r="A36" s="7"/>
      <c r="B36" s="206" t="s">
        <v>36</v>
      </c>
      <c r="C36" s="213"/>
      <c r="D36" s="213"/>
      <c r="E36" s="214"/>
      <c r="F36" s="136">
        <v>0</v>
      </c>
      <c r="G36" s="134" t="s">
        <v>26</v>
      </c>
    </row>
    <row r="37" spans="1:7" ht="15.75">
      <c r="A37" s="5"/>
      <c r="B37" s="206" t="s">
        <v>522</v>
      </c>
      <c r="C37" s="213"/>
      <c r="D37" s="213"/>
      <c r="E37" s="214"/>
      <c r="F37" s="136">
        <f>F36*12</f>
        <v>0</v>
      </c>
      <c r="G37" s="134" t="s">
        <v>26</v>
      </c>
    </row>
    <row r="38" spans="1:7" ht="17.25" customHeight="1">
      <c r="A38" s="5"/>
      <c r="B38" s="206" t="s">
        <v>48</v>
      </c>
      <c r="C38" s="231"/>
      <c r="D38" s="231"/>
      <c r="E38" s="232"/>
      <c r="F38" s="143">
        <v>0</v>
      </c>
      <c r="G38" s="144" t="s">
        <v>67</v>
      </c>
    </row>
    <row r="39" spans="1:7" ht="17.25" customHeight="1">
      <c r="A39" s="23">
        <v>2</v>
      </c>
      <c r="B39" s="233" t="s">
        <v>49</v>
      </c>
      <c r="C39" s="234"/>
      <c r="D39" s="234"/>
      <c r="E39" s="234"/>
      <c r="F39" s="21"/>
      <c r="G39" s="19"/>
    </row>
    <row r="40" spans="1:7" ht="17.25" customHeight="1">
      <c r="A40" s="17" t="s">
        <v>39</v>
      </c>
      <c r="B40" s="206" t="s">
        <v>524</v>
      </c>
      <c r="C40" s="213"/>
      <c r="D40" s="213"/>
      <c r="E40" s="214"/>
      <c r="F40" s="185">
        <f>SUM(F42:F49)</f>
        <v>124353.9</v>
      </c>
      <c r="G40" s="33" t="s">
        <v>26</v>
      </c>
    </row>
    <row r="41" spans="1:7" ht="17.25" customHeight="1">
      <c r="A41" s="20"/>
      <c r="B41" s="223" t="s">
        <v>50</v>
      </c>
      <c r="C41" s="224"/>
      <c r="D41" s="224"/>
      <c r="E41" s="224"/>
      <c r="F41" s="186"/>
      <c r="G41" s="19"/>
    </row>
    <row r="42" spans="1:7" ht="17.25" customHeight="1">
      <c r="A42" s="17" t="s">
        <v>59</v>
      </c>
      <c r="B42" s="206" t="s">
        <v>51</v>
      </c>
      <c r="C42" s="213"/>
      <c r="D42" s="213"/>
      <c r="E42" s="214"/>
      <c r="F42" s="147">
        <v>0</v>
      </c>
      <c r="G42" s="145" t="s">
        <v>26</v>
      </c>
    </row>
    <row r="43" spans="1:7" ht="17.25" customHeight="1">
      <c r="A43" s="17" t="s">
        <v>60</v>
      </c>
      <c r="B43" s="206" t="s">
        <v>52</v>
      </c>
      <c r="C43" s="213"/>
      <c r="D43" s="213"/>
      <c r="E43" s="214"/>
      <c r="F43" s="147">
        <v>2702.5</v>
      </c>
      <c r="G43" s="145" t="s">
        <v>26</v>
      </c>
    </row>
    <row r="44" spans="1:7" ht="17.25" customHeight="1">
      <c r="A44" s="17" t="s">
        <v>61</v>
      </c>
      <c r="B44" s="206" t="s">
        <v>512</v>
      </c>
      <c r="C44" s="213"/>
      <c r="D44" s="213"/>
      <c r="E44" s="214"/>
      <c r="F44" s="147">
        <v>19850.400000000001</v>
      </c>
      <c r="G44" s="145" t="s">
        <v>26</v>
      </c>
    </row>
    <row r="45" spans="1:7" ht="17.25" customHeight="1">
      <c r="A45" s="17" t="s">
        <v>62</v>
      </c>
      <c r="B45" s="206" t="s">
        <v>53</v>
      </c>
      <c r="C45" s="213"/>
      <c r="D45" s="213"/>
      <c r="E45" s="214"/>
      <c r="F45" s="147">
        <v>0</v>
      </c>
      <c r="G45" s="145" t="s">
        <v>26</v>
      </c>
    </row>
    <row r="46" spans="1:7" ht="17.25" customHeight="1">
      <c r="A46" s="17" t="s">
        <v>63</v>
      </c>
      <c r="B46" s="206" t="s">
        <v>54</v>
      </c>
      <c r="C46" s="213"/>
      <c r="D46" s="213"/>
      <c r="E46" s="214"/>
      <c r="F46" s="147">
        <v>4250.25</v>
      </c>
      <c r="G46" s="145" t="s">
        <v>26</v>
      </c>
    </row>
    <row r="47" spans="1:7" ht="17.25" customHeight="1">
      <c r="A47" s="17" t="s">
        <v>64</v>
      </c>
      <c r="B47" s="206" t="s">
        <v>55</v>
      </c>
      <c r="C47" s="213"/>
      <c r="D47" s="213"/>
      <c r="E47" s="214"/>
      <c r="F47" s="147">
        <v>1852.11</v>
      </c>
      <c r="G47" s="145" t="s">
        <v>26</v>
      </c>
    </row>
    <row r="48" spans="1:7" ht="17.25" customHeight="1">
      <c r="A48" s="17" t="s">
        <v>65</v>
      </c>
      <c r="B48" s="206" t="s">
        <v>56</v>
      </c>
      <c r="C48" s="213"/>
      <c r="D48" s="213"/>
      <c r="E48" s="214"/>
      <c r="F48" s="147">
        <v>52898.64</v>
      </c>
      <c r="G48" s="145" t="s">
        <v>26</v>
      </c>
    </row>
    <row r="49" spans="1:7" ht="17.25" customHeight="1">
      <c r="A49" s="17" t="s">
        <v>66</v>
      </c>
      <c r="B49" s="206" t="s">
        <v>57</v>
      </c>
      <c r="C49" s="213"/>
      <c r="D49" s="213"/>
      <c r="E49" s="214"/>
      <c r="F49" s="147">
        <v>42800</v>
      </c>
      <c r="G49" s="145" t="s">
        <v>26</v>
      </c>
    </row>
    <row r="50" spans="1:7" ht="30.75" customHeight="1">
      <c r="A50" s="17" t="s">
        <v>12</v>
      </c>
      <c r="B50" s="206" t="s">
        <v>523</v>
      </c>
      <c r="C50" s="213"/>
      <c r="D50" s="213"/>
      <c r="E50" s="214"/>
      <c r="F50" s="136">
        <v>581363.76</v>
      </c>
      <c r="G50" s="145" t="s">
        <v>26</v>
      </c>
    </row>
    <row r="51" spans="1:7" ht="44.25" customHeight="1">
      <c r="A51" s="17" t="s">
        <v>23</v>
      </c>
      <c r="B51" s="215" t="s">
        <v>534</v>
      </c>
      <c r="C51" s="216"/>
      <c r="D51" s="216"/>
      <c r="E51" s="216"/>
      <c r="F51" s="136">
        <v>40968</v>
      </c>
      <c r="G51" s="145" t="s">
        <v>26</v>
      </c>
    </row>
    <row r="52" spans="1:7" ht="29.25" customHeight="1">
      <c r="A52" s="17" t="s">
        <v>58</v>
      </c>
      <c r="B52" s="206" t="s">
        <v>475</v>
      </c>
      <c r="C52" s="213"/>
      <c r="D52" s="213"/>
      <c r="E52" s="214"/>
      <c r="F52" s="138">
        <f>(F40+F51)/(F50-F51)</f>
        <v>0.31</v>
      </c>
      <c r="G52" s="146" t="s">
        <v>67</v>
      </c>
    </row>
    <row r="53" spans="1:7" ht="17.25" customHeight="1">
      <c r="A53" s="34">
        <v>3</v>
      </c>
      <c r="B53" s="217" t="s">
        <v>68</v>
      </c>
      <c r="C53" s="218"/>
      <c r="D53" s="218"/>
      <c r="E53" s="219"/>
      <c r="F53" s="136"/>
      <c r="G53" s="145"/>
    </row>
    <row r="54" spans="1:7" ht="17.25" customHeight="1">
      <c r="A54" s="12" t="s">
        <v>3</v>
      </c>
      <c r="B54" s="206" t="s">
        <v>525</v>
      </c>
      <c r="C54" s="213"/>
      <c r="D54" s="213"/>
      <c r="E54" s="214"/>
      <c r="F54" s="147">
        <v>14260.31</v>
      </c>
      <c r="G54" s="145" t="s">
        <v>26</v>
      </c>
    </row>
    <row r="55" spans="1:7" ht="45" customHeight="1">
      <c r="A55" s="17" t="s">
        <v>4</v>
      </c>
      <c r="B55" s="206" t="s">
        <v>69</v>
      </c>
      <c r="C55" s="213"/>
      <c r="D55" s="213"/>
      <c r="E55" s="214"/>
      <c r="F55" s="148">
        <f>F54/(F50-F51)</f>
        <v>2.5999999999999999E-2</v>
      </c>
      <c r="G55" s="144" t="s">
        <v>67</v>
      </c>
    </row>
    <row r="56" spans="1:7" ht="30.75" customHeight="1">
      <c r="A56" s="35" t="s">
        <v>70</v>
      </c>
      <c r="B56" s="220" t="s">
        <v>118</v>
      </c>
      <c r="C56" s="221"/>
      <c r="D56" s="221"/>
      <c r="E56" s="222"/>
      <c r="F56" s="24"/>
      <c r="G56" s="19"/>
    </row>
    <row r="57" spans="1:7" ht="62.25" customHeight="1">
      <c r="A57" s="5"/>
      <c r="B57" s="223" t="s">
        <v>71</v>
      </c>
      <c r="C57" s="224"/>
      <c r="D57" s="224"/>
      <c r="E57" s="224"/>
      <c r="F57" s="24"/>
      <c r="G57" s="19"/>
    </row>
    <row r="58" spans="1:7" ht="18.75" customHeight="1">
      <c r="A58" s="17" t="s">
        <v>115</v>
      </c>
      <c r="B58" s="226" t="s">
        <v>72</v>
      </c>
      <c r="C58" s="227"/>
      <c r="D58" s="227"/>
      <c r="E58" s="227"/>
      <c r="F58" s="228"/>
      <c r="G58" s="33"/>
    </row>
    <row r="59" spans="1:7" ht="18.75" customHeight="1">
      <c r="A59" s="25" t="s">
        <v>73</v>
      </c>
      <c r="B59" s="225" t="s">
        <v>74</v>
      </c>
      <c r="C59" s="225"/>
      <c r="D59" s="26" t="s">
        <v>75</v>
      </c>
      <c r="E59" s="26" t="s">
        <v>76</v>
      </c>
      <c r="F59" s="27" t="s">
        <v>77</v>
      </c>
      <c r="G59" s="28" t="s">
        <v>78</v>
      </c>
    </row>
    <row r="60" spans="1:7" ht="18.75" customHeight="1">
      <c r="A60" s="25">
        <v>1</v>
      </c>
      <c r="B60" s="203" t="s">
        <v>79</v>
      </c>
      <c r="C60" s="203"/>
      <c r="D60" s="29" t="s">
        <v>80</v>
      </c>
      <c r="E60" s="30">
        <v>1</v>
      </c>
      <c r="F60" s="31">
        <v>970</v>
      </c>
      <c r="G60" s="32">
        <f>E60*F60</f>
        <v>970</v>
      </c>
    </row>
    <row r="61" spans="1:7" ht="30" customHeight="1">
      <c r="A61" s="25">
        <v>2</v>
      </c>
      <c r="B61" s="203" t="s">
        <v>81</v>
      </c>
      <c r="C61" s="203"/>
      <c r="D61" s="29" t="s">
        <v>80</v>
      </c>
      <c r="E61" s="30">
        <v>2</v>
      </c>
      <c r="F61" s="31">
        <v>80</v>
      </c>
      <c r="G61" s="32">
        <f t="shared" ref="G61:G92" si="0">E61*F61</f>
        <v>160</v>
      </c>
    </row>
    <row r="62" spans="1:7" ht="18.75" customHeight="1">
      <c r="A62" s="25">
        <v>3</v>
      </c>
      <c r="B62" s="203" t="s">
        <v>82</v>
      </c>
      <c r="C62" s="203"/>
      <c r="D62" s="29" t="s">
        <v>80</v>
      </c>
      <c r="E62" s="30">
        <v>2</v>
      </c>
      <c r="F62" s="31">
        <v>937</v>
      </c>
      <c r="G62" s="32">
        <f t="shared" si="0"/>
        <v>1874</v>
      </c>
    </row>
    <row r="63" spans="1:7" ht="19.5" customHeight="1">
      <c r="A63" s="25">
        <v>4</v>
      </c>
      <c r="B63" s="203" t="s">
        <v>83</v>
      </c>
      <c r="C63" s="203"/>
      <c r="D63" s="29" t="s">
        <v>80</v>
      </c>
      <c r="E63" s="30">
        <v>1</v>
      </c>
      <c r="F63" s="31">
        <v>700</v>
      </c>
      <c r="G63" s="32">
        <f t="shared" si="0"/>
        <v>700</v>
      </c>
    </row>
    <row r="64" spans="1:7" ht="18.75" customHeight="1">
      <c r="A64" s="25">
        <v>5</v>
      </c>
      <c r="B64" s="203" t="s">
        <v>84</v>
      </c>
      <c r="C64" s="203"/>
      <c r="D64" s="29" t="s">
        <v>80</v>
      </c>
      <c r="E64" s="30">
        <v>300</v>
      </c>
      <c r="F64" s="31">
        <v>33</v>
      </c>
      <c r="G64" s="32">
        <f t="shared" si="0"/>
        <v>9900</v>
      </c>
    </row>
    <row r="65" spans="1:7" ht="29.25" customHeight="1">
      <c r="A65" s="25">
        <v>6</v>
      </c>
      <c r="B65" s="203" t="s">
        <v>85</v>
      </c>
      <c r="C65" s="203"/>
      <c r="D65" s="29" t="s">
        <v>80</v>
      </c>
      <c r="E65" s="30">
        <v>30</v>
      </c>
      <c r="F65" s="31">
        <v>33</v>
      </c>
      <c r="G65" s="32">
        <f t="shared" si="0"/>
        <v>990</v>
      </c>
    </row>
    <row r="66" spans="1:7" ht="18.75" customHeight="1">
      <c r="A66" s="25">
        <v>7</v>
      </c>
      <c r="B66" s="203" t="s">
        <v>86</v>
      </c>
      <c r="C66" s="203"/>
      <c r="D66" s="29" t="s">
        <v>80</v>
      </c>
      <c r="E66" s="30">
        <v>40</v>
      </c>
      <c r="F66" s="31">
        <v>33</v>
      </c>
      <c r="G66" s="32">
        <f t="shared" si="0"/>
        <v>1320</v>
      </c>
    </row>
    <row r="67" spans="1:7" ht="30" customHeight="1">
      <c r="A67" s="25">
        <v>8</v>
      </c>
      <c r="B67" s="203" t="s">
        <v>87</v>
      </c>
      <c r="C67" s="203"/>
      <c r="D67" s="29" t="s">
        <v>80</v>
      </c>
      <c r="E67" s="30">
        <v>15</v>
      </c>
      <c r="F67" s="31">
        <v>36</v>
      </c>
      <c r="G67" s="32">
        <f t="shared" si="0"/>
        <v>540</v>
      </c>
    </row>
    <row r="68" spans="1:7" ht="31.5" customHeight="1">
      <c r="A68" s="25">
        <v>9</v>
      </c>
      <c r="B68" s="203" t="s">
        <v>88</v>
      </c>
      <c r="C68" s="203"/>
      <c r="D68" s="29" t="s">
        <v>80</v>
      </c>
      <c r="E68" s="30">
        <v>10</v>
      </c>
      <c r="F68" s="31">
        <v>36</v>
      </c>
      <c r="G68" s="32">
        <f t="shared" si="0"/>
        <v>360</v>
      </c>
    </row>
    <row r="69" spans="1:7" ht="18.75" customHeight="1">
      <c r="A69" s="25">
        <v>10</v>
      </c>
      <c r="B69" s="203" t="s">
        <v>89</v>
      </c>
      <c r="C69" s="203"/>
      <c r="D69" s="29" t="s">
        <v>80</v>
      </c>
      <c r="E69" s="30"/>
      <c r="F69" s="31"/>
      <c r="G69" s="32">
        <f t="shared" si="0"/>
        <v>0</v>
      </c>
    </row>
    <row r="70" spans="1:7" ht="18.75" customHeight="1">
      <c r="A70" s="25">
        <v>11</v>
      </c>
      <c r="B70" s="203" t="s">
        <v>90</v>
      </c>
      <c r="C70" s="203"/>
      <c r="D70" s="29" t="s">
        <v>80</v>
      </c>
      <c r="E70" s="30">
        <v>1</v>
      </c>
      <c r="F70" s="31">
        <v>250</v>
      </c>
      <c r="G70" s="32">
        <f t="shared" si="0"/>
        <v>250</v>
      </c>
    </row>
    <row r="71" spans="1:7" ht="18.75" customHeight="1">
      <c r="A71" s="25">
        <v>12</v>
      </c>
      <c r="B71" s="203" t="s">
        <v>91</v>
      </c>
      <c r="C71" s="203"/>
      <c r="D71" s="29" t="s">
        <v>80</v>
      </c>
      <c r="E71" s="30">
        <v>2</v>
      </c>
      <c r="F71" s="31">
        <v>28</v>
      </c>
      <c r="G71" s="32">
        <f t="shared" si="0"/>
        <v>56</v>
      </c>
    </row>
    <row r="72" spans="1:7" ht="18.75" customHeight="1">
      <c r="A72" s="25">
        <v>13</v>
      </c>
      <c r="B72" s="203" t="s">
        <v>92</v>
      </c>
      <c r="C72" s="203"/>
      <c r="D72" s="29" t="s">
        <v>80</v>
      </c>
      <c r="E72" s="30">
        <v>35</v>
      </c>
      <c r="F72" s="31">
        <v>17</v>
      </c>
      <c r="G72" s="32">
        <f t="shared" si="0"/>
        <v>595</v>
      </c>
    </row>
    <row r="73" spans="1:7" ht="18.75" customHeight="1">
      <c r="A73" s="25">
        <v>14</v>
      </c>
      <c r="B73" s="203" t="s">
        <v>93</v>
      </c>
      <c r="C73" s="203"/>
      <c r="D73" s="29" t="s">
        <v>80</v>
      </c>
      <c r="E73" s="30">
        <v>55</v>
      </c>
      <c r="F73" s="31">
        <v>25</v>
      </c>
      <c r="G73" s="32">
        <f t="shared" si="0"/>
        <v>1375</v>
      </c>
    </row>
    <row r="74" spans="1:7" ht="21" customHeight="1">
      <c r="A74" s="25">
        <v>15</v>
      </c>
      <c r="B74" s="203" t="s">
        <v>94</v>
      </c>
      <c r="C74" s="203"/>
      <c r="D74" s="29" t="s">
        <v>80</v>
      </c>
      <c r="E74" s="30">
        <v>15</v>
      </c>
      <c r="F74" s="31">
        <v>55</v>
      </c>
      <c r="G74" s="32">
        <f t="shared" si="0"/>
        <v>825</v>
      </c>
    </row>
    <row r="75" spans="1:7" ht="18.75" customHeight="1">
      <c r="A75" s="25">
        <v>16</v>
      </c>
      <c r="B75" s="203" t="s">
        <v>95</v>
      </c>
      <c r="C75" s="203"/>
      <c r="D75" s="29" t="s">
        <v>80</v>
      </c>
      <c r="E75" s="30">
        <v>10</v>
      </c>
      <c r="F75" s="31">
        <v>45</v>
      </c>
      <c r="G75" s="32">
        <f t="shared" si="0"/>
        <v>450</v>
      </c>
    </row>
    <row r="76" spans="1:7" ht="18.75" customHeight="1">
      <c r="A76" s="25">
        <v>17</v>
      </c>
      <c r="B76" s="203" t="s">
        <v>96</v>
      </c>
      <c r="C76" s="203"/>
      <c r="D76" s="29" t="s">
        <v>80</v>
      </c>
      <c r="E76" s="30">
        <v>15</v>
      </c>
      <c r="F76" s="31">
        <v>107</v>
      </c>
      <c r="G76" s="32">
        <f t="shared" si="0"/>
        <v>1605</v>
      </c>
    </row>
    <row r="77" spans="1:7" ht="18.75" customHeight="1">
      <c r="A77" s="25">
        <v>18</v>
      </c>
      <c r="B77" s="203" t="s">
        <v>97</v>
      </c>
      <c r="C77" s="203"/>
      <c r="D77" s="29" t="s">
        <v>80</v>
      </c>
      <c r="E77" s="30">
        <v>20</v>
      </c>
      <c r="F77" s="31">
        <v>25</v>
      </c>
      <c r="G77" s="32">
        <f t="shared" si="0"/>
        <v>500</v>
      </c>
    </row>
    <row r="78" spans="1:7" ht="18.75" customHeight="1">
      <c r="A78" s="25">
        <v>19</v>
      </c>
      <c r="B78" s="203" t="s">
        <v>98</v>
      </c>
      <c r="C78" s="203"/>
      <c r="D78" s="29" t="s">
        <v>80</v>
      </c>
      <c r="E78" s="30"/>
      <c r="F78" s="31"/>
      <c r="G78" s="32">
        <f t="shared" si="0"/>
        <v>0</v>
      </c>
    </row>
    <row r="79" spans="1:7" ht="18.75" customHeight="1">
      <c r="A79" s="25">
        <v>20</v>
      </c>
      <c r="B79" s="203" t="s">
        <v>99</v>
      </c>
      <c r="C79" s="203"/>
      <c r="D79" s="29" t="s">
        <v>80</v>
      </c>
      <c r="E79" s="30">
        <v>20</v>
      </c>
      <c r="F79" s="31">
        <v>15</v>
      </c>
      <c r="G79" s="32">
        <f t="shared" si="0"/>
        <v>300</v>
      </c>
    </row>
    <row r="80" spans="1:7" ht="18.75" customHeight="1">
      <c r="A80" s="25">
        <v>21</v>
      </c>
      <c r="B80" s="203" t="s">
        <v>100</v>
      </c>
      <c r="C80" s="203"/>
      <c r="D80" s="29" t="s">
        <v>80</v>
      </c>
      <c r="E80" s="30">
        <v>1</v>
      </c>
      <c r="F80" s="31">
        <v>47</v>
      </c>
      <c r="G80" s="32">
        <f t="shared" si="0"/>
        <v>47</v>
      </c>
    </row>
    <row r="81" spans="1:7" ht="18.75" customHeight="1">
      <c r="A81" s="25">
        <v>22</v>
      </c>
      <c r="B81" s="203" t="s">
        <v>101</v>
      </c>
      <c r="C81" s="203"/>
      <c r="D81" s="29" t="s">
        <v>80</v>
      </c>
      <c r="E81" s="30">
        <v>5</v>
      </c>
      <c r="F81" s="31">
        <v>52</v>
      </c>
      <c r="G81" s="32">
        <f t="shared" si="0"/>
        <v>260</v>
      </c>
    </row>
    <row r="82" spans="1:7" ht="18.75" customHeight="1">
      <c r="A82" s="25">
        <v>23</v>
      </c>
      <c r="B82" s="203" t="s">
        <v>102</v>
      </c>
      <c r="C82" s="203"/>
      <c r="D82" s="29" t="s">
        <v>80</v>
      </c>
      <c r="E82" s="30">
        <v>1</v>
      </c>
      <c r="F82" s="31">
        <v>45</v>
      </c>
      <c r="G82" s="32">
        <f t="shared" si="0"/>
        <v>45</v>
      </c>
    </row>
    <row r="83" spans="1:7" ht="18.75" customHeight="1">
      <c r="A83" s="25">
        <v>24</v>
      </c>
      <c r="B83" s="203" t="s">
        <v>103</v>
      </c>
      <c r="C83" s="203"/>
      <c r="D83" s="29" t="s">
        <v>80</v>
      </c>
      <c r="E83" s="30">
        <v>10</v>
      </c>
      <c r="F83" s="31">
        <v>13</v>
      </c>
      <c r="G83" s="32">
        <f t="shared" si="0"/>
        <v>130</v>
      </c>
    </row>
    <row r="84" spans="1:7" ht="18.75" customHeight="1">
      <c r="A84" s="25">
        <v>25</v>
      </c>
      <c r="B84" s="203" t="s">
        <v>104</v>
      </c>
      <c r="C84" s="203"/>
      <c r="D84" s="29" t="s">
        <v>80</v>
      </c>
      <c r="E84" s="30">
        <v>5</v>
      </c>
      <c r="F84" s="31">
        <v>50</v>
      </c>
      <c r="G84" s="32">
        <f t="shared" si="0"/>
        <v>250</v>
      </c>
    </row>
    <row r="85" spans="1:7" ht="18.75" customHeight="1">
      <c r="A85" s="25">
        <v>26</v>
      </c>
      <c r="B85" s="203" t="s">
        <v>105</v>
      </c>
      <c r="C85" s="203"/>
      <c r="D85" s="29" t="s">
        <v>80</v>
      </c>
      <c r="E85" s="30">
        <v>3</v>
      </c>
      <c r="F85" s="31">
        <v>50</v>
      </c>
      <c r="G85" s="32">
        <f t="shared" si="0"/>
        <v>150</v>
      </c>
    </row>
    <row r="86" spans="1:7" ht="18.75" customHeight="1">
      <c r="A86" s="25">
        <v>27</v>
      </c>
      <c r="B86" s="203" t="s">
        <v>106</v>
      </c>
      <c r="C86" s="203"/>
      <c r="D86" s="29" t="s">
        <v>80</v>
      </c>
      <c r="E86" s="30">
        <v>1</v>
      </c>
      <c r="F86" s="31">
        <v>260</v>
      </c>
      <c r="G86" s="32">
        <f t="shared" si="0"/>
        <v>260</v>
      </c>
    </row>
    <row r="87" spans="1:7" ht="18.75" customHeight="1">
      <c r="A87" s="25">
        <v>28</v>
      </c>
      <c r="B87" s="203" t="s">
        <v>107</v>
      </c>
      <c r="C87" s="203"/>
      <c r="D87" s="29" t="s">
        <v>80</v>
      </c>
      <c r="E87" s="30">
        <v>1</v>
      </c>
      <c r="F87" s="31">
        <v>320</v>
      </c>
      <c r="G87" s="32">
        <f t="shared" si="0"/>
        <v>320</v>
      </c>
    </row>
    <row r="88" spans="1:7" ht="18.75" customHeight="1">
      <c r="A88" s="25">
        <v>29</v>
      </c>
      <c r="B88" s="203" t="s">
        <v>108</v>
      </c>
      <c r="C88" s="203"/>
      <c r="D88" s="29" t="s">
        <v>80</v>
      </c>
      <c r="E88" s="30">
        <v>1</v>
      </c>
      <c r="F88" s="31">
        <v>560</v>
      </c>
      <c r="G88" s="32">
        <f t="shared" si="0"/>
        <v>560</v>
      </c>
    </row>
    <row r="89" spans="1:7" ht="18.75" customHeight="1">
      <c r="A89" s="25">
        <v>30</v>
      </c>
      <c r="B89" s="203" t="s">
        <v>109</v>
      </c>
      <c r="C89" s="203"/>
      <c r="D89" s="29" t="s">
        <v>80</v>
      </c>
      <c r="E89" s="30">
        <v>3</v>
      </c>
      <c r="F89" s="31">
        <v>40</v>
      </c>
      <c r="G89" s="32">
        <f t="shared" si="0"/>
        <v>120</v>
      </c>
    </row>
    <row r="90" spans="1:7" ht="18.75" customHeight="1">
      <c r="A90" s="25">
        <v>31</v>
      </c>
      <c r="B90" s="203" t="s">
        <v>110</v>
      </c>
      <c r="C90" s="203"/>
      <c r="D90" s="29" t="s">
        <v>80</v>
      </c>
      <c r="E90" s="30">
        <v>30</v>
      </c>
      <c r="F90" s="31">
        <v>85</v>
      </c>
      <c r="G90" s="32">
        <f t="shared" si="0"/>
        <v>2550</v>
      </c>
    </row>
    <row r="91" spans="1:7" ht="18.75" customHeight="1">
      <c r="A91" s="25">
        <v>32</v>
      </c>
      <c r="B91" s="203" t="s">
        <v>111</v>
      </c>
      <c r="C91" s="203"/>
      <c r="D91" s="29" t="s">
        <v>80</v>
      </c>
      <c r="E91" s="30">
        <v>1</v>
      </c>
      <c r="F91" s="31">
        <v>50</v>
      </c>
      <c r="G91" s="32">
        <f t="shared" si="0"/>
        <v>50</v>
      </c>
    </row>
    <row r="92" spans="1:7" ht="18.75" customHeight="1">
      <c r="A92" s="25">
        <v>33</v>
      </c>
      <c r="B92" s="203" t="s">
        <v>112</v>
      </c>
      <c r="C92" s="203"/>
      <c r="D92" s="29" t="s">
        <v>80</v>
      </c>
      <c r="E92" s="30">
        <v>2</v>
      </c>
      <c r="F92" s="31">
        <v>150</v>
      </c>
      <c r="G92" s="32">
        <f t="shared" si="0"/>
        <v>300</v>
      </c>
    </row>
    <row r="93" spans="1:7" ht="18.75" customHeight="1">
      <c r="A93" s="25"/>
      <c r="B93" s="203" t="s">
        <v>1</v>
      </c>
      <c r="C93" s="203"/>
      <c r="D93" s="29"/>
      <c r="E93" s="30"/>
      <c r="F93" s="149"/>
      <c r="G93" s="150">
        <f>SUM(G60:G92)</f>
        <v>27812</v>
      </c>
    </row>
    <row r="94" spans="1:7" ht="34.5" customHeight="1">
      <c r="A94" s="17" t="s">
        <v>116</v>
      </c>
      <c r="B94" s="206" t="s">
        <v>113</v>
      </c>
      <c r="C94" s="206"/>
      <c r="D94" s="207"/>
      <c r="E94" s="208"/>
      <c r="F94" s="142">
        <f>25*21*11</f>
        <v>5775</v>
      </c>
      <c r="G94" s="151" t="s">
        <v>114</v>
      </c>
    </row>
    <row r="95" spans="1:7" ht="32.25" customHeight="1">
      <c r="A95" s="17" t="s">
        <v>117</v>
      </c>
      <c r="B95" s="206" t="s">
        <v>513</v>
      </c>
      <c r="C95" s="206"/>
      <c r="D95" s="207"/>
      <c r="E95" s="208"/>
      <c r="F95" s="152">
        <f>G93/F94</f>
        <v>4.82</v>
      </c>
      <c r="G95" s="144" t="s">
        <v>67</v>
      </c>
    </row>
    <row r="96" spans="1:7" ht="15.75">
      <c r="A96" s="4"/>
      <c r="B96" s="204"/>
      <c r="C96" s="205"/>
      <c r="D96" s="205"/>
      <c r="E96" s="205"/>
      <c r="F96" s="1"/>
      <c r="G96" s="1"/>
    </row>
    <row r="97" spans="1:7" ht="15.75">
      <c r="A97" s="209" t="s">
        <v>533</v>
      </c>
      <c r="B97" s="209"/>
      <c r="C97" s="209"/>
      <c r="D97" s="210"/>
      <c r="E97" s="210"/>
      <c r="F97" s="210"/>
      <c r="G97" s="210"/>
    </row>
    <row r="98" spans="1:7" ht="15.75">
      <c r="A98" s="4"/>
      <c r="B98" s="4"/>
      <c r="C98" s="4"/>
    </row>
    <row r="99" spans="1:7">
      <c r="A99" s="211"/>
      <c r="B99" s="211"/>
      <c r="C99" s="212"/>
    </row>
    <row r="100" spans="1:7" ht="15.75">
      <c r="A100" s="4"/>
      <c r="B100" s="4"/>
      <c r="C100" s="4"/>
    </row>
    <row r="101" spans="1:7" ht="15.75">
      <c r="A101" s="4"/>
      <c r="B101" s="4"/>
      <c r="C101" s="4"/>
    </row>
    <row r="102" spans="1:7" ht="15.75">
      <c r="A102" s="4"/>
      <c r="B102" s="4"/>
      <c r="C102" s="4"/>
    </row>
    <row r="103" spans="1:7" ht="15.75">
      <c r="A103" s="4"/>
      <c r="B103" s="4"/>
      <c r="C103" s="4"/>
    </row>
  </sheetData>
  <mergeCells count="97">
    <mergeCell ref="B18:E18"/>
    <mergeCell ref="B23:E23"/>
    <mergeCell ref="B29:E29"/>
    <mergeCell ref="B30:E30"/>
    <mergeCell ref="A1:G1"/>
    <mergeCell ref="A2:G2"/>
    <mergeCell ref="A3:G3"/>
    <mergeCell ref="B5:G5"/>
    <mergeCell ref="B6:C6"/>
    <mergeCell ref="B24:E24"/>
    <mergeCell ref="B25:E25"/>
    <mergeCell ref="B19:C19"/>
    <mergeCell ref="B20:E20"/>
    <mergeCell ref="B21:E21"/>
    <mergeCell ref="B22:E22"/>
    <mergeCell ref="B15:E15"/>
    <mergeCell ref="B16:E16"/>
    <mergeCell ref="B17:E17"/>
    <mergeCell ref="B7:E7"/>
    <mergeCell ref="B8:E8"/>
    <mergeCell ref="B9:C9"/>
    <mergeCell ref="B14:C14"/>
    <mergeCell ref="B10:E10"/>
    <mergeCell ref="B11:E11"/>
    <mergeCell ref="B12:E12"/>
    <mergeCell ref="B13:E13"/>
    <mergeCell ref="B26:E26"/>
    <mergeCell ref="B27:E27"/>
    <mergeCell ref="B28:E28"/>
    <mergeCell ref="B41:E41"/>
    <mergeCell ref="B42:E42"/>
    <mergeCell ref="B40:E40"/>
    <mergeCell ref="B31:E31"/>
    <mergeCell ref="B32:E32"/>
    <mergeCell ref="B33:E33"/>
    <mergeCell ref="B34:E34"/>
    <mergeCell ref="B43:E43"/>
    <mergeCell ref="B44:E44"/>
    <mergeCell ref="B35:E35"/>
    <mergeCell ref="B36:E36"/>
    <mergeCell ref="B37:E37"/>
    <mergeCell ref="B38:E38"/>
    <mergeCell ref="B39:E39"/>
    <mergeCell ref="B45:E45"/>
    <mergeCell ref="B46:E46"/>
    <mergeCell ref="B47:E47"/>
    <mergeCell ref="B48:E48"/>
    <mergeCell ref="B59:C59"/>
    <mergeCell ref="B58:F58"/>
    <mergeCell ref="B60:C60"/>
    <mergeCell ref="B61:C61"/>
    <mergeCell ref="B62:C62"/>
    <mergeCell ref="B63:C63"/>
    <mergeCell ref="B64:C64"/>
    <mergeCell ref="B65:C65"/>
    <mergeCell ref="B66:C66"/>
    <mergeCell ref="B67:C67"/>
    <mergeCell ref="B68:C68"/>
    <mergeCell ref="B69:C69"/>
    <mergeCell ref="B94:E94"/>
    <mergeCell ref="B95:E95"/>
    <mergeCell ref="A97:G97"/>
    <mergeCell ref="A99:C99"/>
    <mergeCell ref="B49:E49"/>
    <mergeCell ref="B50:E50"/>
    <mergeCell ref="B51:E51"/>
    <mergeCell ref="B52:E52"/>
    <mergeCell ref="B53:E53"/>
    <mergeCell ref="B54:E54"/>
    <mergeCell ref="B55:E55"/>
    <mergeCell ref="B56:E56"/>
    <mergeCell ref="B57:E57"/>
    <mergeCell ref="B70:C70"/>
    <mergeCell ref="B71:C71"/>
    <mergeCell ref="B72:C72"/>
    <mergeCell ref="B73:C73"/>
    <mergeCell ref="B74:C74"/>
    <mergeCell ref="B96:E96"/>
    <mergeCell ref="B80:C80"/>
    <mergeCell ref="B81:C81"/>
    <mergeCell ref="B82:C82"/>
    <mergeCell ref="B83:C83"/>
    <mergeCell ref="B84:C84"/>
    <mergeCell ref="B75:C75"/>
    <mergeCell ref="B76:C76"/>
    <mergeCell ref="B77:C77"/>
    <mergeCell ref="B78:C78"/>
    <mergeCell ref="B79:C79"/>
    <mergeCell ref="B90:C90"/>
    <mergeCell ref="B91:C91"/>
    <mergeCell ref="B92:C92"/>
    <mergeCell ref="B93:C93"/>
    <mergeCell ref="B85:C85"/>
    <mergeCell ref="B86:C86"/>
    <mergeCell ref="B87:C87"/>
    <mergeCell ref="B88:C88"/>
    <mergeCell ref="B89:C89"/>
  </mergeCells>
  <pageMargins left="0.70866141732283472" right="0.31496062992125984" top="0.74803149606299213" bottom="0.55118110236220474" header="0.31496062992125984" footer="0.31496062992125984"/>
  <pageSetup paperSize="9" scale="96" orientation="portrait" verticalDpi="0" r:id="rId1"/>
</worksheet>
</file>

<file path=xl/worksheets/sheet3.xml><?xml version="1.0" encoding="utf-8"?>
<worksheet xmlns="http://schemas.openxmlformats.org/spreadsheetml/2006/main" xmlns:r="http://schemas.openxmlformats.org/officeDocument/2006/relationships">
  <dimension ref="A1:F24"/>
  <sheetViews>
    <sheetView workbookViewId="0">
      <selection activeCell="D15" sqref="D15"/>
    </sheetView>
  </sheetViews>
  <sheetFormatPr defaultRowHeight="15"/>
  <sheetData>
    <row r="1" spans="1:6" ht="15.75" thickBot="1">
      <c r="A1" s="131" t="s">
        <v>119</v>
      </c>
      <c r="B1" s="153">
        <v>2893</v>
      </c>
      <c r="C1" s="36"/>
      <c r="D1" s="36"/>
      <c r="E1" s="36"/>
      <c r="F1" s="36"/>
    </row>
    <row r="2" spans="1:6">
      <c r="A2" s="131"/>
      <c r="B2" s="131"/>
      <c r="C2" s="36"/>
      <c r="D2" s="36"/>
      <c r="E2" s="36"/>
      <c r="F2" s="36"/>
    </row>
    <row r="3" spans="1:6">
      <c r="A3" s="3" t="s">
        <v>120</v>
      </c>
      <c r="B3" s="3"/>
      <c r="C3" s="37"/>
      <c r="D3" s="37"/>
      <c r="E3" s="37"/>
      <c r="F3" s="37"/>
    </row>
    <row r="4" spans="1:6">
      <c r="A4" s="3">
        <v>1</v>
      </c>
      <c r="B4" s="3">
        <v>2893</v>
      </c>
      <c r="C4" s="37"/>
      <c r="D4" s="37"/>
      <c r="E4" s="37"/>
      <c r="F4" s="37"/>
    </row>
    <row r="5" spans="1:6">
      <c r="A5" s="3">
        <v>2</v>
      </c>
      <c r="B5" s="3">
        <v>3153</v>
      </c>
      <c r="C5" s="37"/>
      <c r="D5" s="37"/>
      <c r="E5" s="37"/>
      <c r="F5" s="37"/>
    </row>
    <row r="6" spans="1:6">
      <c r="A6" s="3">
        <v>3</v>
      </c>
      <c r="B6" s="3">
        <v>3414</v>
      </c>
      <c r="C6" s="37"/>
      <c r="D6" s="37"/>
      <c r="E6" s="37"/>
      <c r="F6" s="37"/>
    </row>
    <row r="7" spans="1:6">
      <c r="A7" s="3">
        <v>4</v>
      </c>
      <c r="B7" s="3">
        <v>3674</v>
      </c>
      <c r="C7" s="37"/>
      <c r="D7" s="37"/>
      <c r="E7" s="37"/>
      <c r="F7" s="37"/>
    </row>
    <row r="8" spans="1:6">
      <c r="A8" s="3">
        <v>5</v>
      </c>
      <c r="B8" s="3">
        <v>3934</v>
      </c>
      <c r="C8" s="37"/>
      <c r="D8" s="37"/>
      <c r="E8" s="37"/>
      <c r="F8" s="37"/>
    </row>
    <row r="9" spans="1:6">
      <c r="A9" s="3">
        <v>6</v>
      </c>
      <c r="B9" s="3">
        <v>4195</v>
      </c>
      <c r="C9" s="37"/>
      <c r="D9" s="37"/>
      <c r="E9" s="37"/>
      <c r="F9" s="37"/>
    </row>
    <row r="10" spans="1:6">
      <c r="A10" s="3">
        <v>7</v>
      </c>
      <c r="B10" s="3">
        <v>4455</v>
      </c>
      <c r="C10" s="37"/>
      <c r="D10" s="37"/>
      <c r="E10" s="37"/>
      <c r="F10" s="37"/>
    </row>
    <row r="11" spans="1:6">
      <c r="A11" s="3">
        <v>8</v>
      </c>
      <c r="B11" s="3">
        <v>4745</v>
      </c>
      <c r="C11" s="37"/>
      <c r="D11" s="37"/>
      <c r="E11" s="37"/>
      <c r="F11" s="37"/>
    </row>
    <row r="12" spans="1:6">
      <c r="A12" s="3">
        <v>9</v>
      </c>
      <c r="B12" s="3">
        <v>5005</v>
      </c>
      <c r="C12" s="37"/>
      <c r="D12" s="37"/>
      <c r="E12" s="37"/>
      <c r="F12" s="37"/>
    </row>
    <row r="13" spans="1:6">
      <c r="A13" s="3">
        <v>10</v>
      </c>
      <c r="B13" s="3">
        <v>5265</v>
      </c>
      <c r="C13" s="37"/>
      <c r="D13" s="37"/>
      <c r="E13" s="37"/>
      <c r="F13" s="37"/>
    </row>
    <row r="14" spans="1:6">
      <c r="A14" s="3">
        <v>11</v>
      </c>
      <c r="B14" s="3">
        <v>5699</v>
      </c>
      <c r="C14" s="37"/>
      <c r="D14" s="37"/>
      <c r="E14" s="37"/>
      <c r="F14" s="37"/>
    </row>
    <row r="15" spans="1:6">
      <c r="A15" s="3">
        <v>12</v>
      </c>
      <c r="B15" s="3">
        <v>6133</v>
      </c>
      <c r="C15" s="37"/>
      <c r="D15" s="37"/>
      <c r="E15" s="37"/>
      <c r="F15" s="37"/>
    </row>
    <row r="16" spans="1:6">
      <c r="A16" s="3">
        <v>13</v>
      </c>
      <c r="B16" s="3">
        <v>6567</v>
      </c>
      <c r="C16" s="37"/>
      <c r="D16" s="37"/>
      <c r="E16" s="37"/>
      <c r="F16" s="37"/>
    </row>
    <row r="17" spans="1:6">
      <c r="A17" s="3">
        <v>14</v>
      </c>
      <c r="B17" s="3">
        <v>7001</v>
      </c>
      <c r="C17" s="37"/>
      <c r="D17" s="37"/>
      <c r="E17" s="37"/>
      <c r="F17" s="37"/>
    </row>
    <row r="18" spans="1:6">
      <c r="A18" s="37"/>
      <c r="B18" s="37"/>
      <c r="C18" s="37"/>
      <c r="D18" s="37"/>
      <c r="E18" s="37"/>
      <c r="F18" s="37"/>
    </row>
    <row r="19" spans="1:6">
      <c r="A19" s="37"/>
      <c r="B19" s="37"/>
      <c r="C19" s="37"/>
      <c r="D19" s="37"/>
      <c r="E19" s="37"/>
      <c r="F19" s="37"/>
    </row>
    <row r="20" spans="1:6">
      <c r="A20" s="37"/>
      <c r="B20" s="37"/>
      <c r="C20" s="37"/>
      <c r="D20" s="37"/>
      <c r="E20" s="37"/>
      <c r="F20" s="37"/>
    </row>
    <row r="21" spans="1:6">
      <c r="A21" s="37"/>
      <c r="B21" s="37"/>
      <c r="C21" s="37"/>
      <c r="D21" s="37"/>
      <c r="E21" s="37"/>
      <c r="F21" s="37"/>
    </row>
    <row r="22" spans="1:6">
      <c r="A22" s="37"/>
      <c r="B22" s="37"/>
      <c r="C22" s="37"/>
      <c r="D22" s="37"/>
      <c r="E22" s="37"/>
      <c r="F22" s="37"/>
    </row>
    <row r="23" spans="1:6">
      <c r="A23" s="37"/>
      <c r="B23" s="37"/>
      <c r="C23" s="37"/>
      <c r="D23" s="37"/>
      <c r="E23" s="37"/>
      <c r="F23" s="37"/>
    </row>
    <row r="24" spans="1:6">
      <c r="A24" s="37"/>
      <c r="B24" s="37"/>
      <c r="C24" s="37"/>
      <c r="D24" s="37"/>
      <c r="E24" s="37"/>
      <c r="F24" s="37"/>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I974"/>
  <sheetViews>
    <sheetView topLeftCell="A914" zoomScaleNormal="100" workbookViewId="0">
      <selection activeCell="F1002" sqref="F1002"/>
    </sheetView>
  </sheetViews>
  <sheetFormatPr defaultRowHeight="15"/>
  <cols>
    <col min="1" max="1" width="6.140625" customWidth="1"/>
    <col min="2" max="2" width="31" customWidth="1"/>
    <col min="3" max="3" width="10.140625" customWidth="1"/>
    <col min="4" max="4" width="10.85546875" customWidth="1"/>
    <col min="5" max="5" width="10.5703125" customWidth="1"/>
  </cols>
  <sheetData>
    <row r="1" spans="1:9">
      <c r="A1" s="269" t="s">
        <v>514</v>
      </c>
      <c r="B1" s="270"/>
      <c r="C1" s="270"/>
      <c r="D1" s="270"/>
      <c r="E1" s="270"/>
      <c r="F1" s="270"/>
    </row>
    <row r="2" spans="1:9">
      <c r="A2" s="272" t="s">
        <v>519</v>
      </c>
      <c r="B2" s="270"/>
      <c r="C2" s="270"/>
      <c r="D2" s="270"/>
      <c r="E2" s="270"/>
    </row>
    <row r="3" spans="1:9">
      <c r="A3" s="280" t="s">
        <v>193</v>
      </c>
      <c r="B3" s="280"/>
      <c r="C3" s="281"/>
      <c r="D3" s="280"/>
      <c r="E3" s="281"/>
    </row>
    <row r="4" spans="1:9">
      <c r="A4" s="272" t="s">
        <v>194</v>
      </c>
      <c r="B4" s="272"/>
      <c r="C4" s="272"/>
      <c r="D4" s="68"/>
      <c r="E4" s="69"/>
    </row>
    <row r="5" spans="1:9" ht="7.5" customHeight="1">
      <c r="A5" s="277"/>
      <c r="B5" s="277"/>
      <c r="C5" s="277"/>
      <c r="D5" s="68"/>
      <c r="E5" s="69"/>
    </row>
    <row r="6" spans="1:9">
      <c r="A6" s="106" t="s">
        <v>195</v>
      </c>
      <c r="B6" s="274" t="s">
        <v>74</v>
      </c>
      <c r="C6" s="282" t="s">
        <v>0</v>
      </c>
      <c r="D6" s="282"/>
      <c r="E6" s="275" t="s">
        <v>196</v>
      </c>
      <c r="F6" s="161"/>
    </row>
    <row r="7" spans="1:9">
      <c r="A7" s="106" t="s">
        <v>197</v>
      </c>
      <c r="B7" s="274"/>
      <c r="C7" s="282"/>
      <c r="D7" s="282"/>
      <c r="E7" s="276"/>
      <c r="F7" s="161"/>
    </row>
    <row r="8" spans="1:9" ht="16.5" customHeight="1">
      <c r="A8" s="106">
        <v>1</v>
      </c>
      <c r="B8" s="107" t="s">
        <v>198</v>
      </c>
      <c r="C8" s="61"/>
      <c r="D8" s="11"/>
      <c r="E8" s="70"/>
      <c r="F8" s="161"/>
    </row>
    <row r="9" spans="1:9" ht="18" customHeight="1">
      <c r="A9" s="156" t="s">
        <v>2</v>
      </c>
      <c r="B9" s="107" t="s">
        <v>199</v>
      </c>
      <c r="C9" s="101">
        <v>10</v>
      </c>
      <c r="D9" s="102">
        <f>'Розрахунок відшкод.витрат'!F29</f>
        <v>65.98</v>
      </c>
      <c r="E9" s="102">
        <f>C9*D9</f>
        <v>659.8</v>
      </c>
      <c r="F9" s="161"/>
      <c r="H9" t="s">
        <v>370</v>
      </c>
    </row>
    <row r="10" spans="1:9">
      <c r="A10" s="156" t="s">
        <v>37</v>
      </c>
      <c r="B10" s="107" t="s">
        <v>200</v>
      </c>
      <c r="C10" s="101">
        <v>152</v>
      </c>
      <c r="D10" s="102">
        <f>'Розрахунок відшкод.витрат'!F34</f>
        <v>1.64</v>
      </c>
      <c r="E10" s="102">
        <f>C10*D10</f>
        <v>249.28</v>
      </c>
      <c r="F10" s="161"/>
      <c r="H10" t="s">
        <v>371</v>
      </c>
      <c r="I10" t="s">
        <v>372</v>
      </c>
    </row>
    <row r="11" spans="1:9">
      <c r="A11" s="156"/>
      <c r="B11" s="108" t="s">
        <v>201</v>
      </c>
      <c r="C11" s="103"/>
      <c r="D11" s="104"/>
      <c r="E11" s="105">
        <f>SUM(E9:E10)</f>
        <v>909.08</v>
      </c>
      <c r="F11" s="161"/>
    </row>
    <row r="12" spans="1:9" ht="15" customHeight="1">
      <c r="A12" s="156" t="s">
        <v>38</v>
      </c>
      <c r="B12" s="107" t="s">
        <v>543</v>
      </c>
      <c r="C12" s="101">
        <f>E11</f>
        <v>909.08</v>
      </c>
      <c r="D12" s="104">
        <f>'Розрахунок відшкод.витрат'!F38</f>
        <v>0</v>
      </c>
      <c r="E12" s="102"/>
      <c r="F12" s="161"/>
    </row>
    <row r="13" spans="1:9" ht="18.75" customHeight="1">
      <c r="A13" s="106"/>
      <c r="B13" s="108" t="s">
        <v>202</v>
      </c>
      <c r="C13" s="103"/>
      <c r="D13" s="104"/>
      <c r="E13" s="105">
        <f>SUM(E11:E12)</f>
        <v>909.08</v>
      </c>
      <c r="F13" s="161"/>
    </row>
    <row r="14" spans="1:9" ht="16.5" customHeight="1">
      <c r="A14" s="106">
        <v>2</v>
      </c>
      <c r="B14" s="107" t="s">
        <v>203</v>
      </c>
      <c r="C14" s="101">
        <f>E13</f>
        <v>909.08</v>
      </c>
      <c r="D14" s="104">
        <v>0.22</v>
      </c>
      <c r="E14" s="102">
        <f>C14*D14</f>
        <v>200</v>
      </c>
      <c r="F14" s="161"/>
    </row>
    <row r="15" spans="1:9" ht="16.5" customHeight="1">
      <c r="A15" s="106">
        <v>3</v>
      </c>
      <c r="B15" s="107" t="s">
        <v>535</v>
      </c>
      <c r="C15" s="101">
        <f>E11</f>
        <v>909.08</v>
      </c>
      <c r="D15" s="104">
        <f>'Розрахунок відшкод.витрат'!F55</f>
        <v>2.5999999999999999E-2</v>
      </c>
      <c r="E15" s="102">
        <f>C15*D15</f>
        <v>23.64</v>
      </c>
      <c r="F15" s="161"/>
    </row>
    <row r="16" spans="1:9" ht="18" customHeight="1">
      <c r="A16" s="106">
        <v>4</v>
      </c>
      <c r="B16" s="107" t="s">
        <v>536</v>
      </c>
      <c r="C16" s="101">
        <f>E11</f>
        <v>909.08</v>
      </c>
      <c r="D16" s="102">
        <f>'Розрахунок відшкод.витрат'!F52</f>
        <v>0.31</v>
      </c>
      <c r="E16" s="102">
        <f>C16*D16</f>
        <v>281.81</v>
      </c>
      <c r="F16" s="161"/>
    </row>
    <row r="17" spans="1:7" ht="18" customHeight="1">
      <c r="A17" s="106">
        <v>5</v>
      </c>
      <c r="B17" s="107" t="s">
        <v>204</v>
      </c>
      <c r="C17" s="101">
        <v>10</v>
      </c>
      <c r="D17" s="102">
        <f>'Розрахунок відшкод.витрат'!F95</f>
        <v>4.82</v>
      </c>
      <c r="E17" s="102">
        <f>C17*D17</f>
        <v>48.2</v>
      </c>
      <c r="F17" s="161"/>
    </row>
    <row r="18" spans="1:7">
      <c r="A18" s="106">
        <v>6</v>
      </c>
      <c r="B18" s="107" t="s">
        <v>205</v>
      </c>
      <c r="C18" s="101">
        <f>[1]Лист1!$G$23</f>
        <v>13.1</v>
      </c>
      <c r="D18" s="104"/>
      <c r="E18" s="102">
        <f>C18</f>
        <v>13.1</v>
      </c>
      <c r="F18" s="161"/>
    </row>
    <row r="19" spans="1:7" ht="18" customHeight="1">
      <c r="A19" s="106"/>
      <c r="B19" s="108" t="s">
        <v>477</v>
      </c>
      <c r="C19" s="101"/>
      <c r="D19" s="104"/>
      <c r="E19" s="157">
        <f>SUM(E13:E18)</f>
        <v>1475.83</v>
      </c>
      <c r="F19" s="161"/>
      <c r="G19" s="190"/>
    </row>
    <row r="20" spans="1:7">
      <c r="A20" s="106"/>
      <c r="B20" s="107" t="s">
        <v>478</v>
      </c>
      <c r="C20" s="158">
        <v>10</v>
      </c>
      <c r="D20" s="104"/>
      <c r="E20" s="160">
        <f>E19*10/100</f>
        <v>147.58000000000001</v>
      </c>
      <c r="F20" s="161"/>
    </row>
    <row r="21" spans="1:7">
      <c r="A21" s="11"/>
      <c r="B21" s="99" t="s">
        <v>479</v>
      </c>
      <c r="C21" s="154"/>
      <c r="D21" s="11"/>
      <c r="E21" s="159">
        <f>E19+E20</f>
        <v>1623.41</v>
      </c>
      <c r="F21" s="161">
        <v>1623</v>
      </c>
      <c r="G21" s="190"/>
    </row>
    <row r="22" spans="1:7">
      <c r="A22" s="272" t="s">
        <v>206</v>
      </c>
      <c r="B22" s="272"/>
      <c r="C22" s="272"/>
      <c r="D22" s="68"/>
      <c r="E22" s="69"/>
      <c r="F22" s="161"/>
    </row>
    <row r="23" spans="1:7">
      <c r="A23" s="63"/>
      <c r="B23" s="64"/>
      <c r="C23" s="72"/>
      <c r="D23" s="68"/>
      <c r="E23" s="69"/>
      <c r="F23" s="161"/>
    </row>
    <row r="24" spans="1:7">
      <c r="A24" s="106" t="s">
        <v>195</v>
      </c>
      <c r="B24" s="274" t="s">
        <v>74</v>
      </c>
      <c r="C24" s="279" t="s">
        <v>0</v>
      </c>
      <c r="D24" s="11"/>
      <c r="E24" s="275" t="s">
        <v>196</v>
      </c>
      <c r="F24" s="161"/>
    </row>
    <row r="25" spans="1:7">
      <c r="A25" s="106" t="s">
        <v>197</v>
      </c>
      <c r="B25" s="274"/>
      <c r="C25" s="279"/>
      <c r="D25" s="11"/>
      <c r="E25" s="276"/>
      <c r="F25" s="161"/>
    </row>
    <row r="26" spans="1:7">
      <c r="A26" s="106">
        <v>1</v>
      </c>
      <c r="B26" s="107" t="s">
        <v>198</v>
      </c>
      <c r="C26" s="61"/>
      <c r="D26" s="11"/>
      <c r="E26" s="70"/>
      <c r="F26" s="161"/>
    </row>
    <row r="27" spans="1:7">
      <c r="A27" s="106"/>
      <c r="B27" s="107" t="s">
        <v>199</v>
      </c>
      <c r="C27" s="101">
        <v>13.5</v>
      </c>
      <c r="D27" s="102">
        <f>'Розрахунок відшкод.витрат'!F29</f>
        <v>65.98</v>
      </c>
      <c r="E27" s="102">
        <f>C27*D27</f>
        <v>890.73</v>
      </c>
      <c r="F27" s="161"/>
    </row>
    <row r="28" spans="1:7">
      <c r="A28" s="106"/>
      <c r="B28" s="107" t="s">
        <v>200</v>
      </c>
      <c r="C28" s="101">
        <v>242</v>
      </c>
      <c r="D28" s="102">
        <f>'Розрахунок відшкод.витрат'!F34</f>
        <v>1.64</v>
      </c>
      <c r="E28" s="102">
        <f>C28*D28</f>
        <v>396.88</v>
      </c>
      <c r="F28" s="161"/>
    </row>
    <row r="29" spans="1:7">
      <c r="A29" s="106"/>
      <c r="B29" s="108" t="s">
        <v>201</v>
      </c>
      <c r="C29" s="103"/>
      <c r="D29" s="104"/>
      <c r="E29" s="105">
        <f>SUM(E27:E28)</f>
        <v>1287.6099999999999</v>
      </c>
      <c r="F29" s="161"/>
    </row>
    <row r="30" spans="1:7">
      <c r="A30" s="106"/>
      <c r="B30" s="107" t="s">
        <v>543</v>
      </c>
      <c r="C30" s="101">
        <f>E29</f>
        <v>1287.6099999999999</v>
      </c>
      <c r="D30" s="104">
        <f>'Розрахунок відшкод.витрат'!F38</f>
        <v>0</v>
      </c>
      <c r="E30" s="102">
        <f>C30*D30</f>
        <v>0</v>
      </c>
      <c r="F30" s="161"/>
    </row>
    <row r="31" spans="1:7">
      <c r="A31" s="106"/>
      <c r="B31" s="108" t="s">
        <v>202</v>
      </c>
      <c r="C31" s="103"/>
      <c r="D31" s="104"/>
      <c r="E31" s="105">
        <f>SUM(E29:E30)</f>
        <v>1287.6099999999999</v>
      </c>
      <c r="F31" s="161"/>
    </row>
    <row r="32" spans="1:7">
      <c r="A32" s="106"/>
      <c r="B32" s="107" t="s">
        <v>203</v>
      </c>
      <c r="C32" s="101">
        <f>E31</f>
        <v>1287.6099999999999</v>
      </c>
      <c r="D32" s="104">
        <v>0.22</v>
      </c>
      <c r="E32" s="102">
        <f>C32*D32</f>
        <v>283.27</v>
      </c>
      <c r="F32" s="161"/>
    </row>
    <row r="33" spans="1:7">
      <c r="A33" s="106"/>
      <c r="B33" s="107" t="s">
        <v>535</v>
      </c>
      <c r="C33" s="101">
        <f>E29</f>
        <v>1287.6099999999999</v>
      </c>
      <c r="D33" s="104">
        <f>'Розрахунок відшкод.витрат'!F55</f>
        <v>2.5999999999999999E-2</v>
      </c>
      <c r="E33" s="102">
        <f>C33*D33</f>
        <v>33.479999999999997</v>
      </c>
      <c r="F33" s="161"/>
    </row>
    <row r="34" spans="1:7">
      <c r="A34" s="106"/>
      <c r="B34" s="107" t="s">
        <v>536</v>
      </c>
      <c r="C34" s="101">
        <f>E29</f>
        <v>1287.6099999999999</v>
      </c>
      <c r="D34" s="102">
        <f>'Розрахунок відшкод.витрат'!F52</f>
        <v>0.31</v>
      </c>
      <c r="E34" s="102">
        <f>C34*D34</f>
        <v>399.16</v>
      </c>
      <c r="F34" s="161"/>
    </row>
    <row r="35" spans="1:7">
      <c r="A35" s="106"/>
      <c r="B35" s="107" t="s">
        <v>204</v>
      </c>
      <c r="C35" s="101">
        <v>13.5</v>
      </c>
      <c r="D35" s="102">
        <f>'Розрахунок відшкод.витрат'!F95</f>
        <v>4.82</v>
      </c>
      <c r="E35" s="102">
        <f>C35*D35</f>
        <v>65.069999999999993</v>
      </c>
      <c r="F35" s="161"/>
    </row>
    <row r="36" spans="1:7">
      <c r="A36" s="106"/>
      <c r="B36" s="107" t="s">
        <v>205</v>
      </c>
      <c r="C36" s="101">
        <f>[1]Лист1!$G$56</f>
        <v>46.17</v>
      </c>
      <c r="D36" s="104"/>
      <c r="E36" s="102">
        <f>C36</f>
        <v>46.17</v>
      </c>
      <c r="F36" s="161"/>
    </row>
    <row r="37" spans="1:7" ht="18" customHeight="1">
      <c r="A37" s="155"/>
      <c r="B37" s="108" t="s">
        <v>477</v>
      </c>
      <c r="C37" s="101"/>
      <c r="D37" s="104"/>
      <c r="E37" s="157">
        <f>SUM(E31:E36)</f>
        <v>2114.7600000000002</v>
      </c>
      <c r="F37" s="161"/>
      <c r="G37" s="190"/>
    </row>
    <row r="38" spans="1:7">
      <c r="A38" s="155"/>
      <c r="B38" s="107" t="s">
        <v>478</v>
      </c>
      <c r="C38" s="158">
        <v>10</v>
      </c>
      <c r="D38" s="104"/>
      <c r="E38" s="160">
        <f>E37*10/100</f>
        <v>211.48</v>
      </c>
      <c r="F38" s="161"/>
      <c r="G38" s="190"/>
    </row>
    <row r="39" spans="1:7">
      <c r="A39" s="11"/>
      <c r="B39" s="99" t="s">
        <v>479</v>
      </c>
      <c r="C39" s="154"/>
      <c r="D39" s="11"/>
      <c r="E39" s="159">
        <f>E37+E38</f>
        <v>2326.2399999999998</v>
      </c>
      <c r="F39" s="161">
        <v>2326</v>
      </c>
      <c r="G39" s="190"/>
    </row>
    <row r="40" spans="1:7">
      <c r="A40" s="63"/>
      <c r="B40" s="64"/>
      <c r="C40" s="72"/>
      <c r="D40" s="68"/>
      <c r="E40" s="69"/>
      <c r="F40" s="161"/>
    </row>
    <row r="41" spans="1:7">
      <c r="A41" s="272" t="s">
        <v>207</v>
      </c>
      <c r="B41" s="272"/>
      <c r="C41" s="272"/>
      <c r="D41" s="68"/>
      <c r="E41" s="69"/>
      <c r="F41" s="161"/>
    </row>
    <row r="42" spans="1:7">
      <c r="A42" s="63"/>
      <c r="B42" s="64"/>
      <c r="C42" s="72"/>
      <c r="D42" s="68"/>
      <c r="E42" s="69"/>
      <c r="F42" s="161"/>
    </row>
    <row r="43" spans="1:7">
      <c r="A43" s="106" t="s">
        <v>195</v>
      </c>
      <c r="B43" s="274" t="s">
        <v>74</v>
      </c>
      <c r="C43" s="275" t="s">
        <v>0</v>
      </c>
      <c r="D43" s="11"/>
      <c r="E43" s="275" t="s">
        <v>196</v>
      </c>
      <c r="F43" s="161"/>
    </row>
    <row r="44" spans="1:7">
      <c r="A44" s="106" t="s">
        <v>197</v>
      </c>
      <c r="B44" s="274"/>
      <c r="C44" s="275"/>
      <c r="D44" s="11"/>
      <c r="E44" s="276"/>
      <c r="F44" s="161"/>
    </row>
    <row r="45" spans="1:7">
      <c r="A45" s="106">
        <v>1</v>
      </c>
      <c r="B45" s="107" t="s">
        <v>198</v>
      </c>
      <c r="C45" s="67"/>
      <c r="D45" s="99"/>
      <c r="E45" s="98"/>
      <c r="F45" s="161"/>
    </row>
    <row r="46" spans="1:7">
      <c r="A46" s="106"/>
      <c r="B46" s="107" t="s">
        <v>199</v>
      </c>
      <c r="C46" s="62"/>
      <c r="D46" s="109">
        <f>'Розрахунок відшкод.витрат'!F29</f>
        <v>65.98</v>
      </c>
      <c r="E46" s="109">
        <f>C46*D46</f>
        <v>0</v>
      </c>
      <c r="F46" s="161"/>
    </row>
    <row r="47" spans="1:7">
      <c r="A47" s="106"/>
      <c r="B47" s="107" t="s">
        <v>200</v>
      </c>
      <c r="C47" s="62">
        <v>5.63</v>
      </c>
      <c r="D47" s="109">
        <f>'Розрахунок відшкод.витрат'!F34</f>
        <v>1.64</v>
      </c>
      <c r="E47" s="109">
        <f>C47*D47</f>
        <v>9.23</v>
      </c>
      <c r="F47" s="161"/>
    </row>
    <row r="48" spans="1:7">
      <c r="A48" s="106"/>
      <c r="B48" s="108" t="s">
        <v>201</v>
      </c>
      <c r="C48" s="112"/>
      <c r="D48" s="110"/>
      <c r="E48" s="111">
        <f>SUM(E46:E47)</f>
        <v>9.23</v>
      </c>
      <c r="F48" s="161"/>
    </row>
    <row r="49" spans="1:7">
      <c r="A49" s="106"/>
      <c r="B49" s="107" t="s">
        <v>543</v>
      </c>
      <c r="C49" s="62">
        <f>E48</f>
        <v>9.23</v>
      </c>
      <c r="D49" s="110">
        <f>'Розрахунок відшкод.витрат'!F38</f>
        <v>0</v>
      </c>
      <c r="E49" s="109">
        <f>C49*D49</f>
        <v>0</v>
      </c>
      <c r="F49" s="161"/>
    </row>
    <row r="50" spans="1:7">
      <c r="A50" s="106"/>
      <c r="B50" s="108" t="s">
        <v>202</v>
      </c>
      <c r="C50" s="112"/>
      <c r="D50" s="110"/>
      <c r="E50" s="111">
        <f>SUM(E48:E49)</f>
        <v>9.23</v>
      </c>
      <c r="F50" s="161"/>
    </row>
    <row r="51" spans="1:7">
      <c r="A51" s="106"/>
      <c r="B51" s="107" t="s">
        <v>203</v>
      </c>
      <c r="C51" s="62">
        <f>E50</f>
        <v>9.23</v>
      </c>
      <c r="D51" s="110">
        <v>0.22</v>
      </c>
      <c r="E51" s="109">
        <f>C51*D51</f>
        <v>2.0299999999999998</v>
      </c>
      <c r="F51" s="161"/>
    </row>
    <row r="52" spans="1:7">
      <c r="A52" s="106"/>
      <c r="B52" s="107" t="s">
        <v>535</v>
      </c>
      <c r="C52" s="62">
        <f>E48</f>
        <v>9.23</v>
      </c>
      <c r="D52" s="110">
        <f>'Розрахунок відшкод.витрат'!F55</f>
        <v>2.5999999999999999E-2</v>
      </c>
      <c r="E52" s="109">
        <f>C52*D52</f>
        <v>0.24</v>
      </c>
      <c r="F52" s="161"/>
    </row>
    <row r="53" spans="1:7">
      <c r="A53" s="106"/>
      <c r="B53" s="107" t="s">
        <v>536</v>
      </c>
      <c r="C53" s="62">
        <f>E48</f>
        <v>9.23</v>
      </c>
      <c r="D53" s="109">
        <f>'Розрахунок відшкод.витрат'!F52</f>
        <v>0.31</v>
      </c>
      <c r="E53" s="109">
        <f>C53*D53</f>
        <v>2.86</v>
      </c>
      <c r="F53" s="161"/>
    </row>
    <row r="54" spans="1:7">
      <c r="A54" s="106"/>
      <c r="B54" s="107" t="s">
        <v>204</v>
      </c>
      <c r="C54" s="62"/>
      <c r="D54" s="109">
        <f>'Розрахунок відшкод.витрат'!F95</f>
        <v>4.82</v>
      </c>
      <c r="E54" s="109">
        <f>C54*D54</f>
        <v>0</v>
      </c>
      <c r="F54" s="161"/>
    </row>
    <row r="55" spans="1:7">
      <c r="A55" s="106"/>
      <c r="B55" s="107" t="s">
        <v>205</v>
      </c>
      <c r="C55" s="62">
        <f>[1]Лист1!$G$29</f>
        <v>1.94</v>
      </c>
      <c r="D55" s="110"/>
      <c r="E55" s="109">
        <f>C55</f>
        <v>1.94</v>
      </c>
      <c r="F55" s="161"/>
    </row>
    <row r="56" spans="1:7" ht="17.25" customHeight="1">
      <c r="A56" s="155"/>
      <c r="B56" s="108" t="s">
        <v>477</v>
      </c>
      <c r="C56" s="101"/>
      <c r="D56" s="104"/>
      <c r="E56" s="157">
        <f>SUM(E50:E55)</f>
        <v>16.3</v>
      </c>
      <c r="F56" s="161"/>
      <c r="G56" s="190"/>
    </row>
    <row r="57" spans="1:7">
      <c r="A57" s="155"/>
      <c r="B57" s="107" t="s">
        <v>478</v>
      </c>
      <c r="C57" s="158">
        <v>10</v>
      </c>
      <c r="D57" s="104"/>
      <c r="E57" s="160">
        <f>E56*10/100</f>
        <v>1.63</v>
      </c>
      <c r="F57" s="161"/>
      <c r="G57" s="190"/>
    </row>
    <row r="58" spans="1:7">
      <c r="A58" s="11"/>
      <c r="B58" s="99" t="s">
        <v>479</v>
      </c>
      <c r="C58" s="154"/>
      <c r="D58" s="11"/>
      <c r="E58" s="159">
        <f>E56+E57</f>
        <v>17.93</v>
      </c>
      <c r="F58" s="161">
        <v>18</v>
      </c>
      <c r="G58" s="190"/>
    </row>
    <row r="59" spans="1:7">
      <c r="A59" s="272" t="s">
        <v>208</v>
      </c>
      <c r="B59" s="272"/>
      <c r="C59" s="272"/>
      <c r="D59" s="68"/>
      <c r="E59" s="69"/>
      <c r="F59" s="161"/>
    </row>
    <row r="60" spans="1:7">
      <c r="A60" s="63"/>
      <c r="B60" s="64"/>
      <c r="C60" s="72"/>
      <c r="D60" s="68"/>
      <c r="E60" s="69"/>
      <c r="F60" s="161"/>
    </row>
    <row r="61" spans="1:7">
      <c r="A61" s="106" t="s">
        <v>195</v>
      </c>
      <c r="B61" s="274" t="s">
        <v>74</v>
      </c>
      <c r="C61" s="275" t="s">
        <v>0</v>
      </c>
      <c r="D61" s="11"/>
      <c r="E61" s="275" t="s">
        <v>196</v>
      </c>
      <c r="F61" s="161"/>
    </row>
    <row r="62" spans="1:7">
      <c r="A62" s="106" t="s">
        <v>197</v>
      </c>
      <c r="B62" s="274"/>
      <c r="C62" s="275"/>
      <c r="D62" s="11"/>
      <c r="E62" s="276"/>
      <c r="F62" s="161"/>
    </row>
    <row r="63" spans="1:7">
      <c r="A63" s="106">
        <v>1</v>
      </c>
      <c r="B63" s="107" t="s">
        <v>198</v>
      </c>
      <c r="C63" s="67"/>
      <c r="D63" s="11"/>
      <c r="E63" s="70"/>
      <c r="F63" s="161"/>
    </row>
    <row r="64" spans="1:7">
      <c r="A64" s="106"/>
      <c r="B64" s="107" t="s">
        <v>199</v>
      </c>
      <c r="C64" s="62"/>
      <c r="D64" s="109">
        <f>'Розрахунок відшкод.витрат'!F29</f>
        <v>65.98</v>
      </c>
      <c r="E64" s="109">
        <f>C64*D64</f>
        <v>0</v>
      </c>
      <c r="F64" s="161"/>
    </row>
    <row r="65" spans="1:7">
      <c r="A65" s="106"/>
      <c r="B65" s="107" t="s">
        <v>200</v>
      </c>
      <c r="C65" s="62">
        <v>21.6</v>
      </c>
      <c r="D65" s="109">
        <f>'Розрахунок відшкод.витрат'!F34</f>
        <v>1.64</v>
      </c>
      <c r="E65" s="109">
        <f>C65*D65</f>
        <v>35.42</v>
      </c>
      <c r="F65" s="161"/>
    </row>
    <row r="66" spans="1:7">
      <c r="A66" s="106"/>
      <c r="B66" s="108" t="s">
        <v>201</v>
      </c>
      <c r="C66" s="112"/>
      <c r="D66" s="110"/>
      <c r="E66" s="111">
        <f>SUM(E64:E65)</f>
        <v>35.42</v>
      </c>
      <c r="F66" s="161"/>
    </row>
    <row r="67" spans="1:7">
      <c r="A67" s="106"/>
      <c r="B67" s="107" t="s">
        <v>543</v>
      </c>
      <c r="C67" s="62">
        <f>E66</f>
        <v>35.42</v>
      </c>
      <c r="D67" s="110">
        <f>'Розрахунок відшкод.витрат'!F38</f>
        <v>0</v>
      </c>
      <c r="E67" s="109">
        <f>C67*D67</f>
        <v>0</v>
      </c>
      <c r="F67" s="161"/>
    </row>
    <row r="68" spans="1:7">
      <c r="A68" s="106"/>
      <c r="B68" s="108" t="s">
        <v>202</v>
      </c>
      <c r="C68" s="112"/>
      <c r="D68" s="110"/>
      <c r="E68" s="111">
        <f>SUM(E66:E67)</f>
        <v>35.42</v>
      </c>
      <c r="F68" s="161"/>
    </row>
    <row r="69" spans="1:7">
      <c r="A69" s="106"/>
      <c r="B69" s="107" t="s">
        <v>203</v>
      </c>
      <c r="C69" s="62">
        <f>E68</f>
        <v>35.42</v>
      </c>
      <c r="D69" s="110">
        <v>0.22</v>
      </c>
      <c r="E69" s="109">
        <f>C69*D69</f>
        <v>7.79</v>
      </c>
      <c r="F69" s="161"/>
    </row>
    <row r="70" spans="1:7">
      <c r="A70" s="106"/>
      <c r="B70" s="107" t="s">
        <v>535</v>
      </c>
      <c r="C70" s="62">
        <f>E66</f>
        <v>35.42</v>
      </c>
      <c r="D70" s="110">
        <f>'Розрахунок відшкод.витрат'!F55</f>
        <v>2.5999999999999999E-2</v>
      </c>
      <c r="E70" s="109">
        <f>C70*D70</f>
        <v>0.92</v>
      </c>
      <c r="F70" s="161"/>
    </row>
    <row r="71" spans="1:7">
      <c r="A71" s="106"/>
      <c r="B71" s="107" t="s">
        <v>536</v>
      </c>
      <c r="C71" s="62">
        <f>E66</f>
        <v>35.42</v>
      </c>
      <c r="D71" s="109">
        <f>'Розрахунок відшкод.витрат'!F52</f>
        <v>0.31</v>
      </c>
      <c r="E71" s="109">
        <f>C71*D71</f>
        <v>10.98</v>
      </c>
      <c r="F71" s="161"/>
    </row>
    <row r="72" spans="1:7">
      <c r="A72" s="106"/>
      <c r="B72" s="107" t="s">
        <v>204</v>
      </c>
      <c r="C72" s="62"/>
      <c r="D72" s="109">
        <f>'Розрахунок відшкод.витрат'!F95</f>
        <v>4.82</v>
      </c>
      <c r="E72" s="109">
        <f>C72*D72</f>
        <v>0</v>
      </c>
      <c r="F72" s="161"/>
    </row>
    <row r="73" spans="1:7">
      <c r="A73" s="106"/>
      <c r="B73" s="107" t="s">
        <v>205</v>
      </c>
      <c r="C73" s="62">
        <f>[1]Лист1!$G$35</f>
        <v>1.94</v>
      </c>
      <c r="D73" s="110"/>
      <c r="E73" s="109">
        <f>C73</f>
        <v>1.94</v>
      </c>
      <c r="F73" s="161"/>
    </row>
    <row r="74" spans="1:7" ht="17.25" customHeight="1">
      <c r="A74" s="155"/>
      <c r="B74" s="108" t="s">
        <v>477</v>
      </c>
      <c r="C74" s="101"/>
      <c r="D74" s="104"/>
      <c r="E74" s="157">
        <f>SUM(E68:E73)</f>
        <v>57.05</v>
      </c>
      <c r="F74" s="161"/>
      <c r="G74" s="190"/>
    </row>
    <row r="75" spans="1:7">
      <c r="A75" s="155"/>
      <c r="B75" s="107" t="s">
        <v>478</v>
      </c>
      <c r="C75" s="158">
        <v>10</v>
      </c>
      <c r="D75" s="104"/>
      <c r="E75" s="160">
        <f>E74*10/100</f>
        <v>5.71</v>
      </c>
      <c r="F75" s="161"/>
      <c r="G75" s="190"/>
    </row>
    <row r="76" spans="1:7">
      <c r="A76" s="11"/>
      <c r="B76" s="99" t="s">
        <v>479</v>
      </c>
      <c r="C76" s="154"/>
      <c r="D76" s="11"/>
      <c r="E76" s="159">
        <f>E74+E75</f>
        <v>62.76</v>
      </c>
      <c r="F76" s="161">
        <v>63</v>
      </c>
      <c r="G76" s="190"/>
    </row>
    <row r="77" spans="1:7">
      <c r="A77" s="272" t="s">
        <v>209</v>
      </c>
      <c r="B77" s="272"/>
      <c r="C77" s="272"/>
      <c r="D77" s="68"/>
      <c r="E77" s="69"/>
      <c r="F77" s="161"/>
    </row>
    <row r="78" spans="1:7">
      <c r="A78" s="277" t="s">
        <v>210</v>
      </c>
      <c r="B78" s="277"/>
      <c r="C78" s="277"/>
      <c r="D78" s="68"/>
      <c r="E78" s="69"/>
      <c r="F78" s="161"/>
    </row>
    <row r="79" spans="1:7">
      <c r="A79" s="106" t="s">
        <v>195</v>
      </c>
      <c r="B79" s="274" t="s">
        <v>74</v>
      </c>
      <c r="C79" s="275" t="s">
        <v>0</v>
      </c>
      <c r="D79" s="11"/>
      <c r="E79" s="275" t="s">
        <v>196</v>
      </c>
      <c r="F79" s="161"/>
    </row>
    <row r="80" spans="1:7">
      <c r="A80" s="106" t="s">
        <v>197</v>
      </c>
      <c r="B80" s="274"/>
      <c r="C80" s="275"/>
      <c r="D80" s="11"/>
      <c r="E80" s="276"/>
      <c r="F80" s="161"/>
    </row>
    <row r="81" spans="1:7">
      <c r="A81" s="106">
        <v>1</v>
      </c>
      <c r="B81" s="107" t="s">
        <v>198</v>
      </c>
      <c r="C81" s="67"/>
      <c r="D81" s="11"/>
      <c r="E81" s="70"/>
      <c r="F81" s="161"/>
    </row>
    <row r="82" spans="1:7">
      <c r="A82" s="106"/>
      <c r="B82" s="107" t="s">
        <v>199</v>
      </c>
      <c r="C82" s="62">
        <v>1</v>
      </c>
      <c r="D82" s="109">
        <f>'Розрахунок відшкод.витрат'!F29</f>
        <v>65.98</v>
      </c>
      <c r="E82" s="109">
        <f>C82*D82</f>
        <v>65.98</v>
      </c>
      <c r="F82" s="161"/>
    </row>
    <row r="83" spans="1:7">
      <c r="A83" s="106"/>
      <c r="B83" s="107" t="s">
        <v>200</v>
      </c>
      <c r="C83" s="62">
        <v>48.1</v>
      </c>
      <c r="D83" s="109">
        <f>'Розрахунок відшкод.витрат'!F34</f>
        <v>1.64</v>
      </c>
      <c r="E83" s="109">
        <f>C83*D83</f>
        <v>78.88</v>
      </c>
      <c r="F83" s="161"/>
    </row>
    <row r="84" spans="1:7">
      <c r="A84" s="106"/>
      <c r="B84" s="108" t="s">
        <v>201</v>
      </c>
      <c r="C84" s="112"/>
      <c r="D84" s="110"/>
      <c r="E84" s="111">
        <f>SUM(E82:E83)</f>
        <v>144.86000000000001</v>
      </c>
      <c r="F84" s="161"/>
    </row>
    <row r="85" spans="1:7">
      <c r="A85" s="106"/>
      <c r="B85" s="107" t="s">
        <v>543</v>
      </c>
      <c r="C85" s="62">
        <f>E84</f>
        <v>144.86000000000001</v>
      </c>
      <c r="D85" s="110">
        <f>'Розрахунок відшкод.витрат'!F38</f>
        <v>0</v>
      </c>
      <c r="E85" s="109">
        <f>C85*D85</f>
        <v>0</v>
      </c>
      <c r="F85" s="161"/>
    </row>
    <row r="86" spans="1:7">
      <c r="A86" s="106"/>
      <c r="B86" s="108" t="s">
        <v>202</v>
      </c>
      <c r="C86" s="112"/>
      <c r="D86" s="110"/>
      <c r="E86" s="111">
        <f>SUM(E84:E85)</f>
        <v>144.86000000000001</v>
      </c>
      <c r="F86" s="161"/>
    </row>
    <row r="87" spans="1:7">
      <c r="A87" s="106"/>
      <c r="B87" s="107" t="s">
        <v>203</v>
      </c>
      <c r="C87" s="62">
        <f>E86</f>
        <v>144.86000000000001</v>
      </c>
      <c r="D87" s="110">
        <v>0.22</v>
      </c>
      <c r="E87" s="109">
        <f>C87*D87</f>
        <v>31.87</v>
      </c>
      <c r="F87" s="161"/>
    </row>
    <row r="88" spans="1:7">
      <c r="A88" s="106"/>
      <c r="B88" s="107" t="s">
        <v>535</v>
      </c>
      <c r="C88" s="62">
        <f>E84</f>
        <v>144.86000000000001</v>
      </c>
      <c r="D88" s="110">
        <f>'Розрахунок відшкод.витрат'!F55</f>
        <v>2.5999999999999999E-2</v>
      </c>
      <c r="E88" s="109">
        <f>C88*D88</f>
        <v>3.77</v>
      </c>
      <c r="F88" s="161"/>
    </row>
    <row r="89" spans="1:7">
      <c r="A89" s="106"/>
      <c r="B89" s="107" t="s">
        <v>536</v>
      </c>
      <c r="C89" s="62">
        <f>E84</f>
        <v>144.86000000000001</v>
      </c>
      <c r="D89" s="109">
        <f>'Розрахунок відшкод.витрат'!F52</f>
        <v>0.31</v>
      </c>
      <c r="E89" s="109">
        <f>C89*D89</f>
        <v>44.91</v>
      </c>
      <c r="F89" s="161"/>
    </row>
    <row r="90" spans="1:7">
      <c r="A90" s="106"/>
      <c r="B90" s="107" t="s">
        <v>204</v>
      </c>
      <c r="C90" s="62">
        <v>1</v>
      </c>
      <c r="D90" s="109">
        <f>'Розрахунок відшкод.витрат'!F95</f>
        <v>4.82</v>
      </c>
      <c r="E90" s="109">
        <f>C90*D90</f>
        <v>4.82</v>
      </c>
      <c r="F90" s="161"/>
    </row>
    <row r="91" spans="1:7">
      <c r="A91" s="106"/>
      <c r="B91" s="107" t="s">
        <v>205</v>
      </c>
      <c r="C91" s="62">
        <f>[1]Лист1!$G$72</f>
        <v>4.84</v>
      </c>
      <c r="D91" s="110"/>
      <c r="E91" s="109">
        <f>C91</f>
        <v>4.84</v>
      </c>
      <c r="F91" s="161"/>
    </row>
    <row r="92" spans="1:7" ht="18" customHeight="1">
      <c r="A92" s="155"/>
      <c r="B92" s="108" t="s">
        <v>477</v>
      </c>
      <c r="C92" s="101"/>
      <c r="D92" s="104"/>
      <c r="E92" s="157">
        <f>SUM(E86:E91)</f>
        <v>235.07</v>
      </c>
      <c r="F92" s="161"/>
      <c r="G92" s="190"/>
    </row>
    <row r="93" spans="1:7">
      <c r="A93" s="155"/>
      <c r="B93" s="107" t="s">
        <v>478</v>
      </c>
      <c r="C93" s="158">
        <v>10</v>
      </c>
      <c r="D93" s="104"/>
      <c r="E93" s="160">
        <f>E92*10/100</f>
        <v>23.51</v>
      </c>
      <c r="F93" s="161"/>
      <c r="G93" s="190"/>
    </row>
    <row r="94" spans="1:7">
      <c r="A94" s="11"/>
      <c r="B94" s="99" t="s">
        <v>479</v>
      </c>
      <c r="C94" s="154"/>
      <c r="D94" s="11"/>
      <c r="E94" s="159">
        <f>E92+E93</f>
        <v>258.58</v>
      </c>
      <c r="F94" s="161">
        <v>259</v>
      </c>
      <c r="G94" s="190"/>
    </row>
    <row r="95" spans="1:7">
      <c r="A95" s="272" t="s">
        <v>211</v>
      </c>
      <c r="B95" s="272"/>
      <c r="C95" s="272"/>
      <c r="D95" s="68"/>
      <c r="E95" s="69"/>
      <c r="F95" s="161"/>
    </row>
    <row r="96" spans="1:7">
      <c r="A96" s="63"/>
      <c r="B96" s="64"/>
      <c r="C96" s="72"/>
      <c r="D96" s="68"/>
      <c r="E96" s="69"/>
      <c r="F96" s="161"/>
    </row>
    <row r="97" spans="1:7">
      <c r="A97" s="106" t="s">
        <v>195</v>
      </c>
      <c r="B97" s="274" t="s">
        <v>74</v>
      </c>
      <c r="C97" s="275" t="s">
        <v>0</v>
      </c>
      <c r="D97" s="11"/>
      <c r="E97" s="275" t="s">
        <v>196</v>
      </c>
      <c r="F97" s="161"/>
    </row>
    <row r="98" spans="1:7">
      <c r="A98" s="106" t="s">
        <v>197</v>
      </c>
      <c r="B98" s="274"/>
      <c r="C98" s="275"/>
      <c r="D98" s="11"/>
      <c r="E98" s="276"/>
      <c r="F98" s="161"/>
    </row>
    <row r="99" spans="1:7">
      <c r="A99" s="106">
        <v>1</v>
      </c>
      <c r="B99" s="107" t="s">
        <v>198</v>
      </c>
      <c r="C99" s="67"/>
      <c r="D99" s="11"/>
      <c r="E99" s="70"/>
      <c r="F99" s="161"/>
    </row>
    <row r="100" spans="1:7">
      <c r="A100" s="106"/>
      <c r="B100" s="107" t="s">
        <v>199</v>
      </c>
      <c r="C100" s="62">
        <v>0.25</v>
      </c>
      <c r="D100" s="109">
        <f>'Розрахунок відшкод.витрат'!F29</f>
        <v>65.98</v>
      </c>
      <c r="E100" s="109">
        <f>C100*D100</f>
        <v>16.5</v>
      </c>
      <c r="F100" s="161"/>
    </row>
    <row r="101" spans="1:7">
      <c r="A101" s="106"/>
      <c r="B101" s="107" t="s">
        <v>200</v>
      </c>
      <c r="C101" s="62">
        <v>8.5</v>
      </c>
      <c r="D101" s="109">
        <f>'Розрахунок відшкод.витрат'!F34</f>
        <v>1.64</v>
      </c>
      <c r="E101" s="109">
        <f>C101*D101</f>
        <v>13.94</v>
      </c>
      <c r="F101" s="161"/>
    </row>
    <row r="102" spans="1:7">
      <c r="A102" s="106"/>
      <c r="B102" s="108" t="s">
        <v>201</v>
      </c>
      <c r="C102" s="112"/>
      <c r="D102" s="110"/>
      <c r="E102" s="111">
        <f>SUM(E100:E101)</f>
        <v>30.44</v>
      </c>
      <c r="F102" s="161"/>
    </row>
    <row r="103" spans="1:7">
      <c r="A103" s="106"/>
      <c r="B103" s="107" t="s">
        <v>543</v>
      </c>
      <c r="C103" s="62">
        <f>E102</f>
        <v>30.44</v>
      </c>
      <c r="D103" s="110">
        <f>'Розрахунок відшкод.витрат'!F38</f>
        <v>0</v>
      </c>
      <c r="E103" s="109">
        <f>C103*D103</f>
        <v>0</v>
      </c>
      <c r="F103" s="161"/>
    </row>
    <row r="104" spans="1:7">
      <c r="A104" s="106"/>
      <c r="B104" s="108" t="s">
        <v>202</v>
      </c>
      <c r="C104" s="112"/>
      <c r="D104" s="110"/>
      <c r="E104" s="111">
        <f>SUM(E102:E103)</f>
        <v>30.44</v>
      </c>
      <c r="F104" s="161"/>
    </row>
    <row r="105" spans="1:7">
      <c r="A105" s="106"/>
      <c r="B105" s="107" t="s">
        <v>203</v>
      </c>
      <c r="C105" s="62">
        <f>E104</f>
        <v>30.44</v>
      </c>
      <c r="D105" s="110">
        <v>0.22</v>
      </c>
      <c r="E105" s="109">
        <f>C105*D105</f>
        <v>6.7</v>
      </c>
      <c r="F105" s="161"/>
    </row>
    <row r="106" spans="1:7">
      <c r="A106" s="106"/>
      <c r="B106" s="107" t="s">
        <v>535</v>
      </c>
      <c r="C106" s="62">
        <f>E102</f>
        <v>30.44</v>
      </c>
      <c r="D106" s="110">
        <f>'Розрахунок відшкод.витрат'!F55</f>
        <v>2.5999999999999999E-2</v>
      </c>
      <c r="E106" s="109">
        <f>C106*D106</f>
        <v>0.79</v>
      </c>
      <c r="F106" s="161"/>
    </row>
    <row r="107" spans="1:7">
      <c r="A107" s="106"/>
      <c r="B107" s="107" t="s">
        <v>536</v>
      </c>
      <c r="C107" s="62">
        <f>E102</f>
        <v>30.44</v>
      </c>
      <c r="D107" s="109">
        <f>'Розрахунок відшкод.витрат'!F52</f>
        <v>0.31</v>
      </c>
      <c r="E107" s="109">
        <f>C107*D107</f>
        <v>9.44</v>
      </c>
      <c r="F107" s="161"/>
    </row>
    <row r="108" spans="1:7">
      <c r="A108" s="106"/>
      <c r="B108" s="107" t="s">
        <v>204</v>
      </c>
      <c r="C108" s="62">
        <v>0.25</v>
      </c>
      <c r="D108" s="109">
        <f>'Розрахунок відшкод.витрат'!F95</f>
        <v>4.82</v>
      </c>
      <c r="E108" s="109">
        <f>C108*D108</f>
        <v>1.21</v>
      </c>
      <c r="F108" s="161"/>
    </row>
    <row r="109" spans="1:7">
      <c r="A109" s="106"/>
      <c r="B109" s="107" t="s">
        <v>205</v>
      </c>
      <c r="C109" s="62">
        <f>[1]Лист1!$G$78</f>
        <v>0.09</v>
      </c>
      <c r="D109" s="110"/>
      <c r="E109" s="109">
        <f>C109</f>
        <v>0.09</v>
      </c>
      <c r="F109" s="161"/>
    </row>
    <row r="110" spans="1:7" ht="18.75" customHeight="1">
      <c r="A110" s="155"/>
      <c r="B110" s="108" t="s">
        <v>477</v>
      </c>
      <c r="C110" s="101"/>
      <c r="D110" s="104"/>
      <c r="E110" s="157">
        <f>SUM(E104:E109)</f>
        <v>48.67</v>
      </c>
      <c r="F110" s="161"/>
      <c r="G110" s="190"/>
    </row>
    <row r="111" spans="1:7">
      <c r="A111" s="155"/>
      <c r="B111" s="107" t="s">
        <v>478</v>
      </c>
      <c r="C111" s="158">
        <v>10</v>
      </c>
      <c r="D111" s="104"/>
      <c r="E111" s="160">
        <f>E110*10/100</f>
        <v>4.87</v>
      </c>
      <c r="F111" s="161"/>
      <c r="G111" s="190"/>
    </row>
    <row r="112" spans="1:7">
      <c r="A112" s="11"/>
      <c r="B112" s="99" t="s">
        <v>479</v>
      </c>
      <c r="C112" s="154"/>
      <c r="D112" s="11"/>
      <c r="E112" s="159">
        <f>E110+E111</f>
        <v>53.54</v>
      </c>
      <c r="F112" s="161">
        <v>54</v>
      </c>
      <c r="G112" s="190"/>
    </row>
    <row r="113" spans="1:7">
      <c r="A113" s="272" t="s">
        <v>212</v>
      </c>
      <c r="B113" s="272"/>
      <c r="C113" s="272"/>
      <c r="D113" s="68"/>
      <c r="E113" s="69"/>
      <c r="F113" s="161"/>
    </row>
    <row r="114" spans="1:7">
      <c r="A114" s="63"/>
      <c r="B114" s="64"/>
      <c r="C114" s="72"/>
      <c r="D114" s="68"/>
      <c r="E114" s="69"/>
      <c r="F114" s="161"/>
    </row>
    <row r="115" spans="1:7">
      <c r="A115" s="106" t="s">
        <v>195</v>
      </c>
      <c r="B115" s="274" t="s">
        <v>74</v>
      </c>
      <c r="C115" s="275" t="s">
        <v>0</v>
      </c>
      <c r="D115" s="11"/>
      <c r="E115" s="275" t="s">
        <v>196</v>
      </c>
      <c r="F115" s="161"/>
    </row>
    <row r="116" spans="1:7">
      <c r="A116" s="106" t="s">
        <v>197</v>
      </c>
      <c r="B116" s="274"/>
      <c r="C116" s="275"/>
      <c r="D116" s="11"/>
      <c r="E116" s="276"/>
      <c r="F116" s="161"/>
    </row>
    <row r="117" spans="1:7">
      <c r="A117" s="106">
        <v>1</v>
      </c>
      <c r="B117" s="107" t="s">
        <v>198</v>
      </c>
      <c r="C117" s="67"/>
      <c r="D117" s="11"/>
      <c r="E117" s="70"/>
      <c r="F117" s="161"/>
    </row>
    <row r="118" spans="1:7">
      <c r="A118" s="106"/>
      <c r="B118" s="107" t="s">
        <v>199</v>
      </c>
      <c r="C118" s="62">
        <v>0.75</v>
      </c>
      <c r="D118" s="109">
        <f>'Розрахунок відшкод.витрат'!F29</f>
        <v>65.98</v>
      </c>
      <c r="E118" s="109">
        <f>C118*D118</f>
        <v>49.49</v>
      </c>
      <c r="F118" s="161"/>
    </row>
    <row r="119" spans="1:7">
      <c r="A119" s="106"/>
      <c r="B119" s="107" t="s">
        <v>200</v>
      </c>
      <c r="C119" s="62">
        <v>78.8</v>
      </c>
      <c r="D119" s="109">
        <f>'Розрахунок відшкод.витрат'!F34</f>
        <v>1.64</v>
      </c>
      <c r="E119" s="109">
        <f>C119*D119</f>
        <v>129.22999999999999</v>
      </c>
      <c r="F119" s="161"/>
    </row>
    <row r="120" spans="1:7">
      <c r="A120" s="106"/>
      <c r="B120" s="108" t="s">
        <v>201</v>
      </c>
      <c r="C120" s="112"/>
      <c r="D120" s="110"/>
      <c r="E120" s="111">
        <f>SUM(E118:E119)</f>
        <v>178.72</v>
      </c>
      <c r="F120" s="161"/>
    </row>
    <row r="121" spans="1:7">
      <c r="A121" s="106"/>
      <c r="B121" s="107" t="s">
        <v>543</v>
      </c>
      <c r="C121" s="62">
        <f>E120</f>
        <v>178.72</v>
      </c>
      <c r="D121" s="110">
        <f>'Розрахунок відшкод.витрат'!F38</f>
        <v>0</v>
      </c>
      <c r="E121" s="109">
        <f>C121*D121</f>
        <v>0</v>
      </c>
      <c r="F121" s="161"/>
    </row>
    <row r="122" spans="1:7">
      <c r="A122" s="106"/>
      <c r="B122" s="108" t="s">
        <v>202</v>
      </c>
      <c r="C122" s="112"/>
      <c r="D122" s="110"/>
      <c r="E122" s="111">
        <f>SUM(E120:E121)</f>
        <v>178.72</v>
      </c>
      <c r="F122" s="161"/>
    </row>
    <row r="123" spans="1:7">
      <c r="A123" s="106"/>
      <c r="B123" s="107" t="s">
        <v>203</v>
      </c>
      <c r="C123" s="62">
        <f>E122</f>
        <v>178.72</v>
      </c>
      <c r="D123" s="110">
        <v>0.22</v>
      </c>
      <c r="E123" s="109">
        <f>C123*D123</f>
        <v>39.32</v>
      </c>
      <c r="F123" s="161"/>
    </row>
    <row r="124" spans="1:7">
      <c r="A124" s="106"/>
      <c r="B124" s="107" t="s">
        <v>535</v>
      </c>
      <c r="C124" s="62">
        <f>E120</f>
        <v>178.72</v>
      </c>
      <c r="D124" s="110">
        <f>'Розрахунок відшкод.витрат'!F55</f>
        <v>2.5999999999999999E-2</v>
      </c>
      <c r="E124" s="109">
        <f>C124*D124</f>
        <v>4.6500000000000004</v>
      </c>
      <c r="F124" s="161"/>
    </row>
    <row r="125" spans="1:7">
      <c r="A125" s="106"/>
      <c r="B125" s="107" t="s">
        <v>536</v>
      </c>
      <c r="C125" s="62">
        <f>E120</f>
        <v>178.72</v>
      </c>
      <c r="D125" s="109">
        <f>'Розрахунок відшкод.витрат'!F52</f>
        <v>0.31</v>
      </c>
      <c r="E125" s="109">
        <f>C125*D125</f>
        <v>55.4</v>
      </c>
      <c r="F125" s="161"/>
    </row>
    <row r="126" spans="1:7">
      <c r="A126" s="106"/>
      <c r="B126" s="107" t="s">
        <v>204</v>
      </c>
      <c r="C126" s="62">
        <v>0.75</v>
      </c>
      <c r="D126" s="109">
        <f>'Розрахунок відшкод.витрат'!F95</f>
        <v>4.82</v>
      </c>
      <c r="E126" s="109">
        <f>C126*D126</f>
        <v>3.62</v>
      </c>
      <c r="F126" s="161"/>
    </row>
    <row r="127" spans="1:7">
      <c r="A127" s="106"/>
      <c r="B127" s="107" t="s">
        <v>205</v>
      </c>
      <c r="C127" s="62">
        <f>[1]Лист1!$G$93</f>
        <v>43.61</v>
      </c>
      <c r="D127" s="110"/>
      <c r="E127" s="109">
        <f>C127</f>
        <v>43.61</v>
      </c>
      <c r="F127" s="161"/>
    </row>
    <row r="128" spans="1:7" ht="16.5" customHeight="1">
      <c r="A128" s="155"/>
      <c r="B128" s="108" t="s">
        <v>477</v>
      </c>
      <c r="C128" s="101"/>
      <c r="D128" s="104"/>
      <c r="E128" s="157">
        <f>SUM(E122:E127)</f>
        <v>325.32</v>
      </c>
      <c r="F128" s="161"/>
      <c r="G128" s="190"/>
    </row>
    <row r="129" spans="1:7">
      <c r="A129" s="155"/>
      <c r="B129" s="107" t="s">
        <v>478</v>
      </c>
      <c r="C129" s="158">
        <v>10</v>
      </c>
      <c r="D129" s="104"/>
      <c r="E129" s="160">
        <f>E128*10/100</f>
        <v>32.53</v>
      </c>
      <c r="F129" s="161"/>
      <c r="G129" s="190"/>
    </row>
    <row r="130" spans="1:7">
      <c r="A130" s="11"/>
      <c r="B130" s="99" t="s">
        <v>479</v>
      </c>
      <c r="C130" s="154"/>
      <c r="D130" s="11"/>
      <c r="E130" s="159">
        <f>E128+E129</f>
        <v>357.85</v>
      </c>
      <c r="F130" s="161">
        <v>358</v>
      </c>
      <c r="G130" s="190"/>
    </row>
    <row r="131" spans="1:7">
      <c r="A131" s="272" t="s">
        <v>213</v>
      </c>
      <c r="B131" s="272"/>
      <c r="C131" s="272"/>
      <c r="D131" s="68"/>
      <c r="E131" s="69"/>
      <c r="F131" s="161"/>
    </row>
    <row r="132" spans="1:7">
      <c r="A132" s="63"/>
      <c r="B132" s="64"/>
      <c r="C132" s="72"/>
      <c r="D132" s="68"/>
      <c r="E132" s="69"/>
      <c r="F132" s="161"/>
    </row>
    <row r="133" spans="1:7">
      <c r="A133" s="106" t="s">
        <v>195</v>
      </c>
      <c r="B133" s="274" t="s">
        <v>74</v>
      </c>
      <c r="C133" s="275" t="s">
        <v>0</v>
      </c>
      <c r="D133" s="11"/>
      <c r="E133" s="275" t="s">
        <v>196</v>
      </c>
      <c r="F133" s="161"/>
    </row>
    <row r="134" spans="1:7">
      <c r="A134" s="106" t="s">
        <v>197</v>
      </c>
      <c r="B134" s="274"/>
      <c r="C134" s="275"/>
      <c r="D134" s="11"/>
      <c r="E134" s="276"/>
      <c r="F134" s="161"/>
    </row>
    <row r="135" spans="1:7">
      <c r="A135" s="106">
        <v>1</v>
      </c>
      <c r="B135" s="107" t="s">
        <v>198</v>
      </c>
      <c r="C135" s="67"/>
      <c r="D135" s="11"/>
      <c r="E135" s="70"/>
      <c r="F135" s="161"/>
    </row>
    <row r="136" spans="1:7">
      <c r="A136" s="106"/>
      <c r="B136" s="107" t="s">
        <v>199</v>
      </c>
      <c r="C136" s="62"/>
      <c r="D136" s="109">
        <f>'Розрахунок відшкод.витрат'!F29</f>
        <v>65.98</v>
      </c>
      <c r="E136" s="109">
        <f>C136*D136</f>
        <v>0</v>
      </c>
      <c r="F136" s="161"/>
    </row>
    <row r="137" spans="1:7">
      <c r="A137" s="106"/>
      <c r="B137" s="107" t="s">
        <v>200</v>
      </c>
      <c r="C137" s="62">
        <v>7.89</v>
      </c>
      <c r="D137" s="109">
        <f>'Розрахунок відшкод.витрат'!F34</f>
        <v>1.64</v>
      </c>
      <c r="E137" s="109">
        <f>C137*D137</f>
        <v>12.94</v>
      </c>
      <c r="F137" s="161"/>
    </row>
    <row r="138" spans="1:7">
      <c r="A138" s="106"/>
      <c r="B138" s="108" t="s">
        <v>201</v>
      </c>
      <c r="C138" s="112"/>
      <c r="D138" s="110"/>
      <c r="E138" s="111">
        <f>SUM(E136:E137)</f>
        <v>12.94</v>
      </c>
      <c r="F138" s="161"/>
    </row>
    <row r="139" spans="1:7">
      <c r="A139" s="106"/>
      <c r="B139" s="107" t="s">
        <v>543</v>
      </c>
      <c r="C139" s="62">
        <f>E138</f>
        <v>12.94</v>
      </c>
      <c r="D139" s="110">
        <f>'Розрахунок відшкод.витрат'!F38</f>
        <v>0</v>
      </c>
      <c r="E139" s="109">
        <f>C139*D139</f>
        <v>0</v>
      </c>
      <c r="F139" s="161"/>
    </row>
    <row r="140" spans="1:7">
      <c r="A140" s="106"/>
      <c r="B140" s="108" t="s">
        <v>202</v>
      </c>
      <c r="C140" s="112"/>
      <c r="D140" s="110"/>
      <c r="E140" s="111">
        <f>SUM(E138:E139)</f>
        <v>12.94</v>
      </c>
      <c r="F140" s="161"/>
    </row>
    <row r="141" spans="1:7">
      <c r="A141" s="106"/>
      <c r="B141" s="107" t="s">
        <v>203</v>
      </c>
      <c r="C141" s="62">
        <f>E140</f>
        <v>12.94</v>
      </c>
      <c r="D141" s="110">
        <v>0.22</v>
      </c>
      <c r="E141" s="109">
        <f>C141*D141</f>
        <v>2.85</v>
      </c>
      <c r="F141" s="161"/>
    </row>
    <row r="142" spans="1:7">
      <c r="A142" s="106"/>
      <c r="B142" s="107" t="s">
        <v>535</v>
      </c>
      <c r="C142" s="62">
        <f>E138</f>
        <v>12.94</v>
      </c>
      <c r="D142" s="110">
        <f>'Розрахунок відшкод.витрат'!F55</f>
        <v>2.5999999999999999E-2</v>
      </c>
      <c r="E142" s="109">
        <f>C142*D142</f>
        <v>0.34</v>
      </c>
      <c r="F142" s="161"/>
    </row>
    <row r="143" spans="1:7">
      <c r="A143" s="106"/>
      <c r="B143" s="107" t="s">
        <v>536</v>
      </c>
      <c r="C143" s="62">
        <f>E138</f>
        <v>12.94</v>
      </c>
      <c r="D143" s="109">
        <f>'Розрахунок відшкод.витрат'!F52</f>
        <v>0.31</v>
      </c>
      <c r="E143" s="109">
        <f>C143*D143</f>
        <v>4.01</v>
      </c>
      <c r="F143" s="161"/>
    </row>
    <row r="144" spans="1:7">
      <c r="A144" s="106"/>
      <c r="B144" s="107" t="s">
        <v>204</v>
      </c>
      <c r="C144" s="62"/>
      <c r="D144" s="109">
        <f>'Розрахунок відшкод.витрат'!F95</f>
        <v>4.82</v>
      </c>
      <c r="E144" s="109">
        <f>C144*D144</f>
        <v>0</v>
      </c>
      <c r="F144" s="161"/>
    </row>
    <row r="145" spans="1:7">
      <c r="A145" s="106"/>
      <c r="B145" s="107" t="s">
        <v>205</v>
      </c>
      <c r="C145" s="62">
        <f>[1]Лист1!$G$101</f>
        <v>4.25</v>
      </c>
      <c r="D145" s="110"/>
      <c r="E145" s="109">
        <f>C145</f>
        <v>4.25</v>
      </c>
      <c r="F145" s="161"/>
    </row>
    <row r="146" spans="1:7" ht="18.75" customHeight="1">
      <c r="A146" s="155"/>
      <c r="B146" s="108" t="s">
        <v>477</v>
      </c>
      <c r="C146" s="101"/>
      <c r="D146" s="104"/>
      <c r="E146" s="157">
        <f>SUM(E140:E145)</f>
        <v>24.39</v>
      </c>
      <c r="F146" s="161"/>
      <c r="G146" s="190"/>
    </row>
    <row r="147" spans="1:7">
      <c r="A147" s="155"/>
      <c r="B147" s="107" t="s">
        <v>478</v>
      </c>
      <c r="C147" s="158">
        <v>10</v>
      </c>
      <c r="D147" s="104"/>
      <c r="E147" s="160">
        <f>E146*10/100</f>
        <v>2.44</v>
      </c>
      <c r="F147" s="161"/>
      <c r="G147" s="190"/>
    </row>
    <row r="148" spans="1:7">
      <c r="A148" s="11"/>
      <c r="B148" s="99" t="s">
        <v>479</v>
      </c>
      <c r="C148" s="154"/>
      <c r="D148" s="11"/>
      <c r="E148" s="159">
        <f>E146+E147</f>
        <v>26.83</v>
      </c>
      <c r="F148" s="161">
        <v>27</v>
      </c>
      <c r="G148" s="190"/>
    </row>
    <row r="149" spans="1:7">
      <c r="A149" s="272" t="s">
        <v>214</v>
      </c>
      <c r="B149" s="272"/>
      <c r="C149" s="272"/>
      <c r="D149" s="68"/>
      <c r="E149" s="69"/>
      <c r="F149" s="161"/>
    </row>
    <row r="150" spans="1:7">
      <c r="A150" s="63"/>
      <c r="B150" s="64"/>
      <c r="C150" s="72"/>
      <c r="D150" s="68"/>
      <c r="E150" s="69"/>
      <c r="F150" s="161"/>
    </row>
    <row r="151" spans="1:7">
      <c r="A151" s="106" t="s">
        <v>195</v>
      </c>
      <c r="B151" s="274" t="s">
        <v>74</v>
      </c>
      <c r="C151" s="275" t="s">
        <v>0</v>
      </c>
      <c r="D151" s="11"/>
      <c r="E151" s="275" t="s">
        <v>196</v>
      </c>
      <c r="F151" s="161"/>
    </row>
    <row r="152" spans="1:7">
      <c r="A152" s="106" t="s">
        <v>197</v>
      </c>
      <c r="B152" s="274"/>
      <c r="C152" s="275"/>
      <c r="D152" s="11"/>
      <c r="E152" s="276"/>
      <c r="F152" s="161"/>
    </row>
    <row r="153" spans="1:7">
      <c r="A153" s="106">
        <v>1</v>
      </c>
      <c r="B153" s="107" t="s">
        <v>198</v>
      </c>
      <c r="C153" s="67"/>
      <c r="D153" s="11"/>
      <c r="E153" s="70"/>
      <c r="F153" s="161"/>
    </row>
    <row r="154" spans="1:7">
      <c r="A154" s="106"/>
      <c r="B154" s="107" t="s">
        <v>199</v>
      </c>
      <c r="C154" s="62">
        <v>3.75</v>
      </c>
      <c r="D154" s="109">
        <f>'Розрахунок відшкод.витрат'!F29</f>
        <v>65.98</v>
      </c>
      <c r="E154" s="109">
        <f>C154*D154</f>
        <v>247.43</v>
      </c>
      <c r="F154" s="161"/>
    </row>
    <row r="155" spans="1:7">
      <c r="A155" s="106"/>
      <c r="B155" s="107" t="s">
        <v>200</v>
      </c>
      <c r="C155" s="62">
        <v>69.099999999999994</v>
      </c>
      <c r="D155" s="109">
        <f>'Розрахунок відшкод.витрат'!F34</f>
        <v>1.64</v>
      </c>
      <c r="E155" s="109">
        <f>C155*D155</f>
        <v>113.32</v>
      </c>
      <c r="F155" s="161"/>
    </row>
    <row r="156" spans="1:7">
      <c r="A156" s="106"/>
      <c r="B156" s="108" t="s">
        <v>201</v>
      </c>
      <c r="C156" s="112"/>
      <c r="D156" s="110"/>
      <c r="E156" s="111">
        <f>SUM(E154:E155)</f>
        <v>360.75</v>
      </c>
      <c r="F156" s="161"/>
    </row>
    <row r="157" spans="1:7">
      <c r="A157" s="106"/>
      <c r="B157" s="107" t="s">
        <v>543</v>
      </c>
      <c r="C157" s="62">
        <f>E156</f>
        <v>360.75</v>
      </c>
      <c r="D157" s="110">
        <f>'Розрахунок відшкод.витрат'!F38</f>
        <v>0</v>
      </c>
      <c r="E157" s="109">
        <f>C157*D157</f>
        <v>0</v>
      </c>
      <c r="F157" s="161"/>
    </row>
    <row r="158" spans="1:7">
      <c r="A158" s="106"/>
      <c r="B158" s="108" t="s">
        <v>202</v>
      </c>
      <c r="C158" s="112"/>
      <c r="D158" s="110"/>
      <c r="E158" s="111">
        <f>SUM(E156:E157)</f>
        <v>360.75</v>
      </c>
      <c r="F158" s="161"/>
    </row>
    <row r="159" spans="1:7">
      <c r="A159" s="106"/>
      <c r="B159" s="107" t="s">
        <v>203</v>
      </c>
      <c r="C159" s="62">
        <f>E158</f>
        <v>360.75</v>
      </c>
      <c r="D159" s="110">
        <v>0.22</v>
      </c>
      <c r="E159" s="109">
        <f>C159*D159</f>
        <v>79.37</v>
      </c>
      <c r="F159" s="161"/>
    </row>
    <row r="160" spans="1:7">
      <c r="A160" s="106"/>
      <c r="B160" s="107" t="s">
        <v>535</v>
      </c>
      <c r="C160" s="62">
        <f>E156</f>
        <v>360.75</v>
      </c>
      <c r="D160" s="110">
        <f>'Розрахунок відшкод.витрат'!F55</f>
        <v>2.5999999999999999E-2</v>
      </c>
      <c r="E160" s="109">
        <f>C160*D160</f>
        <v>9.3800000000000008</v>
      </c>
      <c r="F160" s="161"/>
    </row>
    <row r="161" spans="1:7">
      <c r="A161" s="106"/>
      <c r="B161" s="107" t="s">
        <v>536</v>
      </c>
      <c r="C161" s="62">
        <f>E156</f>
        <v>360.75</v>
      </c>
      <c r="D161" s="109">
        <f>'Розрахунок відшкод.витрат'!F52</f>
        <v>0.31</v>
      </c>
      <c r="E161" s="109">
        <f>C161*D161</f>
        <v>111.83</v>
      </c>
      <c r="F161" s="161"/>
    </row>
    <row r="162" spans="1:7">
      <c r="A162" s="106"/>
      <c r="B162" s="107" t="s">
        <v>204</v>
      </c>
      <c r="C162" s="62">
        <v>3.75</v>
      </c>
      <c r="D162" s="109">
        <f>'Розрахунок відшкод.витрат'!F95</f>
        <v>4.82</v>
      </c>
      <c r="E162" s="109">
        <f>C162*D162</f>
        <v>18.079999999999998</v>
      </c>
      <c r="F162" s="161"/>
    </row>
    <row r="163" spans="1:7">
      <c r="A163" s="106"/>
      <c r="B163" s="107" t="s">
        <v>205</v>
      </c>
      <c r="C163" s="62">
        <f>[1]Лист1!$G$112</f>
        <v>11.45</v>
      </c>
      <c r="D163" s="110"/>
      <c r="E163" s="109">
        <f>C163</f>
        <v>11.45</v>
      </c>
      <c r="F163" s="161"/>
    </row>
    <row r="164" spans="1:7" ht="24.75" customHeight="1">
      <c r="A164" s="155"/>
      <c r="B164" s="108" t="s">
        <v>477</v>
      </c>
      <c r="C164" s="101"/>
      <c r="D164" s="104"/>
      <c r="E164" s="157">
        <f>SUM(E158:E163)</f>
        <v>590.86</v>
      </c>
      <c r="F164" s="161"/>
      <c r="G164" s="190"/>
    </row>
    <row r="165" spans="1:7">
      <c r="A165" s="155"/>
      <c r="B165" s="107" t="s">
        <v>478</v>
      </c>
      <c r="C165" s="158">
        <v>10</v>
      </c>
      <c r="D165" s="104"/>
      <c r="E165" s="160">
        <f>E164*10/100</f>
        <v>59.09</v>
      </c>
      <c r="F165" s="161"/>
      <c r="G165" s="190"/>
    </row>
    <row r="166" spans="1:7">
      <c r="A166" s="11"/>
      <c r="B166" s="99" t="s">
        <v>479</v>
      </c>
      <c r="C166" s="154"/>
      <c r="D166" s="11"/>
      <c r="E166" s="159">
        <f>E164+E165</f>
        <v>649.95000000000005</v>
      </c>
      <c r="F166" s="161">
        <v>650</v>
      </c>
      <c r="G166" s="190"/>
    </row>
    <row r="167" spans="1:7">
      <c r="A167" s="272" t="s">
        <v>215</v>
      </c>
      <c r="B167" s="272"/>
      <c r="C167" s="272"/>
      <c r="D167" s="68"/>
      <c r="E167" s="69"/>
      <c r="F167" s="161"/>
    </row>
    <row r="168" spans="1:7">
      <c r="A168" s="63"/>
      <c r="B168" s="64"/>
      <c r="C168" s="72"/>
      <c r="D168" s="68"/>
      <c r="E168" s="69"/>
      <c r="F168" s="161"/>
    </row>
    <row r="169" spans="1:7">
      <c r="A169" s="106" t="s">
        <v>195</v>
      </c>
      <c r="B169" s="274" t="s">
        <v>74</v>
      </c>
      <c r="C169" s="275" t="s">
        <v>0</v>
      </c>
      <c r="D169" s="11"/>
      <c r="E169" s="275" t="s">
        <v>196</v>
      </c>
      <c r="F169" s="161"/>
    </row>
    <row r="170" spans="1:7">
      <c r="A170" s="106" t="s">
        <v>197</v>
      </c>
      <c r="B170" s="274"/>
      <c r="C170" s="275"/>
      <c r="D170" s="11"/>
      <c r="E170" s="276"/>
      <c r="F170" s="161"/>
    </row>
    <row r="171" spans="1:7">
      <c r="A171" s="106">
        <v>1</v>
      </c>
      <c r="B171" s="107" t="s">
        <v>198</v>
      </c>
      <c r="C171" s="67"/>
      <c r="D171" s="11"/>
      <c r="E171" s="70"/>
      <c r="F171" s="161"/>
    </row>
    <row r="172" spans="1:7">
      <c r="A172" s="106"/>
      <c r="B172" s="107" t="s">
        <v>199</v>
      </c>
      <c r="C172" s="62">
        <v>3.75</v>
      </c>
      <c r="D172" s="109">
        <f>'Розрахунок відшкод.витрат'!F29</f>
        <v>65.98</v>
      </c>
      <c r="E172" s="109">
        <f>C172*D172</f>
        <v>247.43</v>
      </c>
      <c r="F172" s="161"/>
    </row>
    <row r="173" spans="1:7">
      <c r="A173" s="106"/>
      <c r="B173" s="107" t="s">
        <v>200</v>
      </c>
      <c r="C173" s="62">
        <v>82.4</v>
      </c>
      <c r="D173" s="109">
        <f>'Розрахунок відшкод.витрат'!F34</f>
        <v>1.64</v>
      </c>
      <c r="E173" s="109">
        <f>C173*D173</f>
        <v>135.13999999999999</v>
      </c>
      <c r="F173" s="161"/>
    </row>
    <row r="174" spans="1:7">
      <c r="A174" s="106"/>
      <c r="B174" s="108" t="s">
        <v>201</v>
      </c>
      <c r="C174" s="112"/>
      <c r="D174" s="110"/>
      <c r="E174" s="111">
        <f>SUM(E172:E173)</f>
        <v>382.57</v>
      </c>
      <c r="F174" s="161"/>
    </row>
    <row r="175" spans="1:7">
      <c r="A175" s="106"/>
      <c r="B175" s="107" t="s">
        <v>543</v>
      </c>
      <c r="C175" s="62">
        <f>E174</f>
        <v>382.57</v>
      </c>
      <c r="D175" s="110">
        <f>'Розрахунок відшкод.витрат'!F38</f>
        <v>0</v>
      </c>
      <c r="E175" s="109">
        <f>C175*D175</f>
        <v>0</v>
      </c>
      <c r="F175" s="161"/>
    </row>
    <row r="176" spans="1:7">
      <c r="A176" s="106"/>
      <c r="B176" s="108" t="s">
        <v>202</v>
      </c>
      <c r="C176" s="112"/>
      <c r="D176" s="110"/>
      <c r="E176" s="111">
        <f>SUM(E174:E175)</f>
        <v>382.57</v>
      </c>
      <c r="F176" s="161"/>
    </row>
    <row r="177" spans="1:7">
      <c r="A177" s="106"/>
      <c r="B177" s="107" t="s">
        <v>203</v>
      </c>
      <c r="C177" s="62">
        <f>E176</f>
        <v>382.57</v>
      </c>
      <c r="D177" s="110">
        <v>0.22</v>
      </c>
      <c r="E177" s="109">
        <f>C177*D177</f>
        <v>84.17</v>
      </c>
      <c r="F177" s="161"/>
    </row>
    <row r="178" spans="1:7">
      <c r="A178" s="106"/>
      <c r="B178" s="107" t="s">
        <v>535</v>
      </c>
      <c r="C178" s="62">
        <f>E174</f>
        <v>382.57</v>
      </c>
      <c r="D178" s="110">
        <f>'Розрахунок відшкод.витрат'!F55</f>
        <v>2.5999999999999999E-2</v>
      </c>
      <c r="E178" s="109">
        <f>C178*D178</f>
        <v>9.9499999999999993</v>
      </c>
      <c r="F178" s="161"/>
    </row>
    <row r="179" spans="1:7">
      <c r="A179" s="106"/>
      <c r="B179" s="107" t="s">
        <v>536</v>
      </c>
      <c r="C179" s="62">
        <f>E174</f>
        <v>382.57</v>
      </c>
      <c r="D179" s="109">
        <f>'Розрахунок відшкод.витрат'!F52</f>
        <v>0.31</v>
      </c>
      <c r="E179" s="109">
        <f>C179*D179</f>
        <v>118.6</v>
      </c>
      <c r="F179" s="161"/>
    </row>
    <row r="180" spans="1:7">
      <c r="A180" s="106"/>
      <c r="B180" s="107" t="s">
        <v>204</v>
      </c>
      <c r="C180" s="62">
        <v>3.75</v>
      </c>
      <c r="D180" s="109">
        <f>'Розрахунок відшкод.витрат'!F95</f>
        <v>4.82</v>
      </c>
      <c r="E180" s="109">
        <f>C180*D180</f>
        <v>18.079999999999998</v>
      </c>
      <c r="F180" s="161"/>
    </row>
    <row r="181" spans="1:7">
      <c r="A181" s="106"/>
      <c r="B181" s="107" t="s">
        <v>205</v>
      </c>
      <c r="C181" s="62">
        <f>[1]Лист1!$G$112</f>
        <v>11.45</v>
      </c>
      <c r="D181" s="110"/>
      <c r="E181" s="109">
        <f>C181</f>
        <v>11.45</v>
      </c>
      <c r="F181" s="161"/>
    </row>
    <row r="182" spans="1:7" ht="16.5" customHeight="1">
      <c r="A182" s="155"/>
      <c r="B182" s="108" t="s">
        <v>477</v>
      </c>
      <c r="C182" s="101"/>
      <c r="D182" s="104"/>
      <c r="E182" s="157">
        <f>SUM(E176:E181)</f>
        <v>624.82000000000005</v>
      </c>
      <c r="F182" s="161"/>
      <c r="G182" s="190"/>
    </row>
    <row r="183" spans="1:7">
      <c r="A183" s="155"/>
      <c r="B183" s="107" t="s">
        <v>478</v>
      </c>
      <c r="C183" s="158">
        <v>10</v>
      </c>
      <c r="D183" s="104"/>
      <c r="E183" s="160">
        <f>E182*10/100</f>
        <v>62.48</v>
      </c>
      <c r="F183" s="161"/>
      <c r="G183" s="190"/>
    </row>
    <row r="184" spans="1:7">
      <c r="A184" s="11"/>
      <c r="B184" s="99" t="s">
        <v>479</v>
      </c>
      <c r="C184" s="154"/>
      <c r="D184" s="11"/>
      <c r="E184" s="159">
        <f>E182+E183</f>
        <v>687.3</v>
      </c>
      <c r="F184" s="161">
        <v>687</v>
      </c>
      <c r="G184" s="190"/>
    </row>
    <row r="185" spans="1:7">
      <c r="A185" s="272" t="s">
        <v>216</v>
      </c>
      <c r="B185" s="272"/>
      <c r="C185" s="272"/>
      <c r="D185" s="68"/>
      <c r="E185" s="69"/>
      <c r="F185" s="161"/>
    </row>
    <row r="186" spans="1:7">
      <c r="A186" s="63"/>
      <c r="B186" s="64"/>
      <c r="C186" s="72"/>
      <c r="D186" s="68"/>
      <c r="E186" s="69"/>
      <c r="F186" s="161"/>
    </row>
    <row r="187" spans="1:7">
      <c r="A187" s="106" t="s">
        <v>195</v>
      </c>
      <c r="B187" s="274" t="s">
        <v>74</v>
      </c>
      <c r="C187" s="275" t="s">
        <v>0</v>
      </c>
      <c r="D187" s="11"/>
      <c r="E187" s="275" t="s">
        <v>196</v>
      </c>
      <c r="F187" s="161"/>
    </row>
    <row r="188" spans="1:7">
      <c r="A188" s="106" t="s">
        <v>197</v>
      </c>
      <c r="B188" s="274"/>
      <c r="C188" s="275"/>
      <c r="D188" s="11"/>
      <c r="E188" s="276"/>
      <c r="F188" s="161"/>
    </row>
    <row r="189" spans="1:7">
      <c r="A189" s="106">
        <v>1</v>
      </c>
      <c r="B189" s="107" t="s">
        <v>198</v>
      </c>
      <c r="C189" s="67"/>
      <c r="D189" s="11"/>
      <c r="E189" s="70"/>
      <c r="F189" s="161"/>
    </row>
    <row r="190" spans="1:7">
      <c r="A190" s="106"/>
      <c r="B190" s="107" t="s">
        <v>199</v>
      </c>
      <c r="C190" s="62">
        <v>3</v>
      </c>
      <c r="D190" s="109">
        <f>'Розрахунок відшкод.витрат'!F29</f>
        <v>65.98</v>
      </c>
      <c r="E190" s="109">
        <f>C190*D190</f>
        <v>197.94</v>
      </c>
      <c r="F190" s="161"/>
    </row>
    <row r="191" spans="1:7">
      <c r="A191" s="106"/>
      <c r="B191" s="107" t="s">
        <v>200</v>
      </c>
      <c r="C191" s="62">
        <v>102</v>
      </c>
      <c r="D191" s="109">
        <f>'Розрахунок відшкод.витрат'!F34</f>
        <v>1.64</v>
      </c>
      <c r="E191" s="109">
        <f>C191*D191</f>
        <v>167.28</v>
      </c>
      <c r="F191" s="161"/>
    </row>
    <row r="192" spans="1:7">
      <c r="A192" s="106"/>
      <c r="B192" s="108" t="s">
        <v>201</v>
      </c>
      <c r="C192" s="112"/>
      <c r="D192" s="110"/>
      <c r="E192" s="111">
        <f>SUM(E190:E191)</f>
        <v>365.22</v>
      </c>
      <c r="F192" s="161"/>
    </row>
    <row r="193" spans="1:7">
      <c r="A193" s="106"/>
      <c r="B193" s="107" t="s">
        <v>543</v>
      </c>
      <c r="C193" s="62">
        <f>E192</f>
        <v>365.22</v>
      </c>
      <c r="D193" s="110">
        <f>'Розрахунок відшкод.витрат'!F38</f>
        <v>0</v>
      </c>
      <c r="E193" s="109">
        <f>C193*D193</f>
        <v>0</v>
      </c>
      <c r="F193" s="161"/>
    </row>
    <row r="194" spans="1:7">
      <c r="A194" s="106"/>
      <c r="B194" s="108" t="s">
        <v>202</v>
      </c>
      <c r="C194" s="112"/>
      <c r="D194" s="110"/>
      <c r="E194" s="111">
        <f>SUM(E192:E193)</f>
        <v>365.22</v>
      </c>
      <c r="F194" s="161"/>
    </row>
    <row r="195" spans="1:7">
      <c r="A195" s="106"/>
      <c r="B195" s="107" t="s">
        <v>203</v>
      </c>
      <c r="C195" s="62">
        <f>E194</f>
        <v>365.22</v>
      </c>
      <c r="D195" s="110">
        <v>0.22</v>
      </c>
      <c r="E195" s="109">
        <f>C195*D195</f>
        <v>80.349999999999994</v>
      </c>
      <c r="F195" s="161"/>
    </row>
    <row r="196" spans="1:7">
      <c r="A196" s="106"/>
      <c r="B196" s="107" t="s">
        <v>535</v>
      </c>
      <c r="C196" s="62">
        <f>E192</f>
        <v>365.22</v>
      </c>
      <c r="D196" s="110">
        <f>'Розрахунок відшкод.витрат'!F55</f>
        <v>2.5999999999999999E-2</v>
      </c>
      <c r="E196" s="109">
        <f>C196*D196</f>
        <v>9.5</v>
      </c>
      <c r="F196" s="161"/>
    </row>
    <row r="197" spans="1:7">
      <c r="A197" s="106"/>
      <c r="B197" s="107" t="s">
        <v>536</v>
      </c>
      <c r="C197" s="62">
        <f>E192</f>
        <v>365.22</v>
      </c>
      <c r="D197" s="109">
        <f>'Розрахунок відшкод.витрат'!F52</f>
        <v>0.31</v>
      </c>
      <c r="E197" s="109">
        <f>C197*D197</f>
        <v>113.22</v>
      </c>
      <c r="F197" s="161"/>
    </row>
    <row r="198" spans="1:7">
      <c r="A198" s="106"/>
      <c r="B198" s="107" t="s">
        <v>204</v>
      </c>
      <c r="C198" s="62">
        <v>3</v>
      </c>
      <c r="D198" s="109">
        <f>'Розрахунок відшкод.витрат'!F95</f>
        <v>4.82</v>
      </c>
      <c r="E198" s="109">
        <f>C198*D198</f>
        <v>14.46</v>
      </c>
      <c r="F198" s="161"/>
    </row>
    <row r="199" spans="1:7">
      <c r="A199" s="106"/>
      <c r="B199" s="107" t="s">
        <v>205</v>
      </c>
      <c r="C199" s="62">
        <f>[1]Лист1!$G$124</f>
        <v>13.39</v>
      </c>
      <c r="D199" s="110"/>
      <c r="E199" s="109">
        <f>C199</f>
        <v>13.39</v>
      </c>
      <c r="F199" s="161"/>
    </row>
    <row r="200" spans="1:7" ht="16.5" customHeight="1">
      <c r="A200" s="155"/>
      <c r="B200" s="108" t="s">
        <v>477</v>
      </c>
      <c r="C200" s="101"/>
      <c r="D200" s="104"/>
      <c r="E200" s="157">
        <f>SUM(E194:E199)</f>
        <v>596.14</v>
      </c>
      <c r="F200" s="161"/>
      <c r="G200" s="190"/>
    </row>
    <row r="201" spans="1:7">
      <c r="A201" s="155"/>
      <c r="B201" s="107" t="s">
        <v>478</v>
      </c>
      <c r="C201" s="158">
        <v>10</v>
      </c>
      <c r="D201" s="104"/>
      <c r="E201" s="160">
        <f>E200*10/100</f>
        <v>59.61</v>
      </c>
      <c r="F201" s="161"/>
      <c r="G201" s="190"/>
    </row>
    <row r="202" spans="1:7">
      <c r="A202" s="11"/>
      <c r="B202" s="99" t="s">
        <v>479</v>
      </c>
      <c r="C202" s="154"/>
      <c r="D202" s="11"/>
      <c r="E202" s="159">
        <f>E200+E201</f>
        <v>655.75</v>
      </c>
      <c r="F202" s="161">
        <v>656</v>
      </c>
      <c r="G202" s="190"/>
    </row>
    <row r="203" spans="1:7">
      <c r="A203" s="272" t="s">
        <v>217</v>
      </c>
      <c r="B203" s="272"/>
      <c r="C203" s="272"/>
      <c r="D203" s="68"/>
      <c r="E203" s="69"/>
      <c r="F203" s="161"/>
    </row>
    <row r="204" spans="1:7">
      <c r="A204" s="63"/>
      <c r="B204" s="64"/>
      <c r="C204" s="72"/>
      <c r="D204" s="68"/>
      <c r="E204" s="69"/>
      <c r="F204" s="161"/>
    </row>
    <row r="205" spans="1:7">
      <c r="A205" s="106" t="s">
        <v>195</v>
      </c>
      <c r="B205" s="274" t="s">
        <v>74</v>
      </c>
      <c r="C205" s="275" t="s">
        <v>0</v>
      </c>
      <c r="D205" s="11"/>
      <c r="E205" s="275" t="s">
        <v>196</v>
      </c>
      <c r="F205" s="161"/>
    </row>
    <row r="206" spans="1:7">
      <c r="A206" s="106" t="s">
        <v>197</v>
      </c>
      <c r="B206" s="274"/>
      <c r="C206" s="275"/>
      <c r="D206" s="11"/>
      <c r="E206" s="276"/>
      <c r="F206" s="161"/>
    </row>
    <row r="207" spans="1:7">
      <c r="A207" s="106">
        <v>1</v>
      </c>
      <c r="B207" s="107" t="s">
        <v>198</v>
      </c>
      <c r="C207" s="67"/>
      <c r="D207" s="11"/>
      <c r="E207" s="70"/>
      <c r="F207" s="161"/>
    </row>
    <row r="208" spans="1:7">
      <c r="A208" s="106"/>
      <c r="B208" s="107" t="s">
        <v>199</v>
      </c>
      <c r="C208" s="62">
        <v>3</v>
      </c>
      <c r="D208" s="109">
        <f>'Розрахунок відшкод.витрат'!F29</f>
        <v>65.98</v>
      </c>
      <c r="E208" s="109">
        <f>C208*D208</f>
        <v>197.94</v>
      </c>
      <c r="F208" s="161"/>
    </row>
    <row r="209" spans="1:7">
      <c r="A209" s="106"/>
      <c r="B209" s="107" t="s">
        <v>200</v>
      </c>
      <c r="C209" s="62">
        <v>108</v>
      </c>
      <c r="D209" s="109">
        <f>'Розрахунок відшкод.витрат'!F34</f>
        <v>1.64</v>
      </c>
      <c r="E209" s="109">
        <f>C209*D209</f>
        <v>177.12</v>
      </c>
      <c r="F209" s="161"/>
    </row>
    <row r="210" spans="1:7">
      <c r="A210" s="106"/>
      <c r="B210" s="108" t="s">
        <v>201</v>
      </c>
      <c r="C210" s="112"/>
      <c r="D210" s="110"/>
      <c r="E210" s="111">
        <f>SUM(E208:E209)</f>
        <v>375.06</v>
      </c>
      <c r="F210" s="161"/>
    </row>
    <row r="211" spans="1:7">
      <c r="A211" s="106"/>
      <c r="B211" s="107" t="s">
        <v>543</v>
      </c>
      <c r="C211" s="62">
        <f>E210</f>
        <v>375.06</v>
      </c>
      <c r="D211" s="110">
        <f>'Розрахунок відшкод.витрат'!F38</f>
        <v>0</v>
      </c>
      <c r="E211" s="109">
        <f>C211*D211</f>
        <v>0</v>
      </c>
      <c r="F211" s="161"/>
    </row>
    <row r="212" spans="1:7">
      <c r="A212" s="106"/>
      <c r="B212" s="108" t="s">
        <v>202</v>
      </c>
      <c r="C212" s="112"/>
      <c r="D212" s="110"/>
      <c r="E212" s="111">
        <f>SUM(E210:E211)</f>
        <v>375.06</v>
      </c>
      <c r="F212" s="161"/>
    </row>
    <row r="213" spans="1:7">
      <c r="A213" s="106"/>
      <c r="B213" s="107" t="s">
        <v>203</v>
      </c>
      <c r="C213" s="62">
        <f>E212</f>
        <v>375.06</v>
      </c>
      <c r="D213" s="110">
        <v>0.22</v>
      </c>
      <c r="E213" s="109">
        <f>C213*D213</f>
        <v>82.51</v>
      </c>
      <c r="F213" s="161"/>
    </row>
    <row r="214" spans="1:7">
      <c r="A214" s="106"/>
      <c r="B214" s="107" t="s">
        <v>535</v>
      </c>
      <c r="C214" s="62">
        <f>E210</f>
        <v>375.06</v>
      </c>
      <c r="D214" s="110">
        <f>'Розрахунок відшкод.витрат'!F55</f>
        <v>2.5999999999999999E-2</v>
      </c>
      <c r="E214" s="109">
        <f>C214*D214</f>
        <v>9.75</v>
      </c>
      <c r="F214" s="161"/>
    </row>
    <row r="215" spans="1:7">
      <c r="A215" s="106"/>
      <c r="B215" s="107" t="s">
        <v>536</v>
      </c>
      <c r="C215" s="62">
        <f>E210</f>
        <v>375.06</v>
      </c>
      <c r="D215" s="109">
        <f>'Розрахунок відшкод.витрат'!F52</f>
        <v>0.31</v>
      </c>
      <c r="E215" s="109">
        <f>C215*D215</f>
        <v>116.27</v>
      </c>
      <c r="F215" s="161"/>
    </row>
    <row r="216" spans="1:7">
      <c r="A216" s="106"/>
      <c r="B216" s="107" t="s">
        <v>204</v>
      </c>
      <c r="C216" s="62">
        <v>3</v>
      </c>
      <c r="D216" s="109">
        <f>'Розрахунок відшкод.витрат'!F95</f>
        <v>4.82</v>
      </c>
      <c r="E216" s="109">
        <f>C216*D216</f>
        <v>14.46</v>
      </c>
      <c r="F216" s="161"/>
    </row>
    <row r="217" spans="1:7">
      <c r="A217" s="106"/>
      <c r="B217" s="107" t="s">
        <v>205</v>
      </c>
      <c r="C217" s="62">
        <f>[1]Лист1!$G$428</f>
        <v>15.33</v>
      </c>
      <c r="D217" s="110"/>
      <c r="E217" s="109">
        <f>C217</f>
        <v>15.33</v>
      </c>
      <c r="F217" s="161"/>
    </row>
    <row r="218" spans="1:7" ht="16.5" customHeight="1">
      <c r="A218" s="155"/>
      <c r="B218" s="108" t="s">
        <v>477</v>
      </c>
      <c r="C218" s="101"/>
      <c r="D218" s="104"/>
      <c r="E218" s="157">
        <f>SUM(E212:E217)</f>
        <v>613.38</v>
      </c>
      <c r="F218" s="161"/>
      <c r="G218" s="190"/>
    </row>
    <row r="219" spans="1:7">
      <c r="A219" s="155"/>
      <c r="B219" s="107" t="s">
        <v>478</v>
      </c>
      <c r="C219" s="158">
        <v>10</v>
      </c>
      <c r="D219" s="104"/>
      <c r="E219" s="160">
        <f>E218*10/100</f>
        <v>61.34</v>
      </c>
      <c r="F219" s="161"/>
      <c r="G219" s="190"/>
    </row>
    <row r="220" spans="1:7">
      <c r="A220" s="11"/>
      <c r="B220" s="99" t="s">
        <v>479</v>
      </c>
      <c r="C220" s="154"/>
      <c r="D220" s="11"/>
      <c r="E220" s="159">
        <f>E218+E219</f>
        <v>674.72</v>
      </c>
      <c r="F220" s="161">
        <v>675</v>
      </c>
      <c r="G220" s="190"/>
    </row>
    <row r="221" spans="1:7">
      <c r="A221" s="272" t="s">
        <v>218</v>
      </c>
      <c r="B221" s="272"/>
      <c r="C221" s="272"/>
      <c r="D221" s="68"/>
      <c r="E221" s="69"/>
      <c r="F221" s="161"/>
    </row>
    <row r="222" spans="1:7">
      <c r="A222" s="63"/>
      <c r="B222" s="64"/>
      <c r="C222" s="72"/>
      <c r="D222" s="68"/>
      <c r="E222" s="69"/>
      <c r="F222" s="161"/>
    </row>
    <row r="223" spans="1:7">
      <c r="A223" s="106" t="s">
        <v>195</v>
      </c>
      <c r="B223" s="274" t="s">
        <v>74</v>
      </c>
      <c r="C223" s="275" t="s">
        <v>0</v>
      </c>
      <c r="D223" s="11"/>
      <c r="E223" s="275" t="s">
        <v>196</v>
      </c>
      <c r="F223" s="161"/>
    </row>
    <row r="224" spans="1:7">
      <c r="A224" s="106" t="s">
        <v>197</v>
      </c>
      <c r="B224" s="274"/>
      <c r="C224" s="275"/>
      <c r="D224" s="11"/>
      <c r="E224" s="276"/>
      <c r="F224" s="161"/>
    </row>
    <row r="225" spans="1:7">
      <c r="A225" s="106">
        <v>1</v>
      </c>
      <c r="B225" s="107" t="s">
        <v>198</v>
      </c>
      <c r="C225" s="67"/>
      <c r="D225" s="11"/>
      <c r="E225" s="70"/>
      <c r="F225" s="161"/>
    </row>
    <row r="226" spans="1:7">
      <c r="A226" s="106"/>
      <c r="B226" s="107" t="s">
        <v>199</v>
      </c>
      <c r="C226" s="62">
        <v>3</v>
      </c>
      <c r="D226" s="109">
        <f>'Розрахунок відшкод.витрат'!F29</f>
        <v>65.98</v>
      </c>
      <c r="E226" s="109">
        <f>C226*D226</f>
        <v>197.94</v>
      </c>
      <c r="F226" s="161"/>
    </row>
    <row r="227" spans="1:7">
      <c r="A227" s="106"/>
      <c r="B227" s="107" t="s">
        <v>200</v>
      </c>
      <c r="C227" s="62">
        <v>113</v>
      </c>
      <c r="D227" s="109">
        <f>'Розрахунок відшкод.витрат'!F34</f>
        <v>1.64</v>
      </c>
      <c r="E227" s="109">
        <f>C227*D227</f>
        <v>185.32</v>
      </c>
      <c r="F227" s="161"/>
    </row>
    <row r="228" spans="1:7">
      <c r="A228" s="106"/>
      <c r="B228" s="108" t="s">
        <v>201</v>
      </c>
      <c r="C228" s="112"/>
      <c r="D228" s="110"/>
      <c r="E228" s="111">
        <f>SUM(E226:E227)</f>
        <v>383.26</v>
      </c>
      <c r="F228" s="161"/>
    </row>
    <row r="229" spans="1:7">
      <c r="A229" s="106"/>
      <c r="B229" s="107" t="s">
        <v>543</v>
      </c>
      <c r="C229" s="62">
        <f>E228</f>
        <v>383.26</v>
      </c>
      <c r="D229" s="110">
        <f>'Розрахунок відшкод.витрат'!F38</f>
        <v>0</v>
      </c>
      <c r="E229" s="109">
        <f>C229*D229</f>
        <v>0</v>
      </c>
      <c r="F229" s="161"/>
    </row>
    <row r="230" spans="1:7">
      <c r="A230" s="106"/>
      <c r="B230" s="108" t="s">
        <v>202</v>
      </c>
      <c r="C230" s="112"/>
      <c r="D230" s="110"/>
      <c r="E230" s="111">
        <f>SUM(E228:E229)</f>
        <v>383.26</v>
      </c>
      <c r="F230" s="161"/>
    </row>
    <row r="231" spans="1:7">
      <c r="A231" s="106"/>
      <c r="B231" s="107" t="s">
        <v>203</v>
      </c>
      <c r="C231" s="62">
        <f>E230</f>
        <v>383.26</v>
      </c>
      <c r="D231" s="110">
        <v>0.22</v>
      </c>
      <c r="E231" s="109">
        <f>C231*D231</f>
        <v>84.32</v>
      </c>
      <c r="F231" s="161"/>
    </row>
    <row r="232" spans="1:7">
      <c r="A232" s="106"/>
      <c r="B232" s="107" t="s">
        <v>535</v>
      </c>
      <c r="C232" s="62">
        <f>E228</f>
        <v>383.26</v>
      </c>
      <c r="D232" s="110">
        <f>'Розрахунок відшкод.витрат'!F55</f>
        <v>2.5999999999999999E-2</v>
      </c>
      <c r="E232" s="109">
        <f>C232*D232</f>
        <v>9.9600000000000009</v>
      </c>
      <c r="F232" s="161"/>
    </row>
    <row r="233" spans="1:7">
      <c r="A233" s="106"/>
      <c r="B233" s="107" t="s">
        <v>536</v>
      </c>
      <c r="C233" s="62">
        <f>E228</f>
        <v>383.26</v>
      </c>
      <c r="D233" s="109">
        <f>'Розрахунок відшкод.витрат'!F52</f>
        <v>0.31</v>
      </c>
      <c r="E233" s="109">
        <f>C233*D233</f>
        <v>118.81</v>
      </c>
      <c r="F233" s="161"/>
    </row>
    <row r="234" spans="1:7">
      <c r="A234" s="106"/>
      <c r="B234" s="107" t="s">
        <v>204</v>
      </c>
      <c r="C234" s="62">
        <v>3</v>
      </c>
      <c r="D234" s="109">
        <f>'Розрахунок відшкод.витрат'!F95</f>
        <v>4.82</v>
      </c>
      <c r="E234" s="109">
        <f>C234*D234</f>
        <v>14.46</v>
      </c>
      <c r="F234" s="161"/>
    </row>
    <row r="235" spans="1:7">
      <c r="A235" s="106"/>
      <c r="B235" s="107" t="s">
        <v>205</v>
      </c>
      <c r="C235" s="62">
        <f>[1]Лист1!$G$440</f>
        <v>17.27</v>
      </c>
      <c r="D235" s="110"/>
      <c r="E235" s="109">
        <f>C235</f>
        <v>17.27</v>
      </c>
      <c r="F235" s="161"/>
    </row>
    <row r="236" spans="1:7" ht="18.75" customHeight="1">
      <c r="A236" s="155"/>
      <c r="B236" s="108" t="s">
        <v>477</v>
      </c>
      <c r="C236" s="101"/>
      <c r="D236" s="104"/>
      <c r="E236" s="157">
        <f>SUM(E230:E235)</f>
        <v>628.08000000000004</v>
      </c>
      <c r="F236" s="161"/>
      <c r="G236" s="190"/>
    </row>
    <row r="237" spans="1:7">
      <c r="A237" s="155"/>
      <c r="B237" s="107" t="s">
        <v>478</v>
      </c>
      <c r="C237" s="158">
        <v>10</v>
      </c>
      <c r="D237" s="104"/>
      <c r="E237" s="160">
        <f>E236*10/100</f>
        <v>62.81</v>
      </c>
      <c r="F237" s="161"/>
      <c r="G237" s="190"/>
    </row>
    <row r="238" spans="1:7">
      <c r="A238" s="11"/>
      <c r="B238" s="99" t="s">
        <v>479</v>
      </c>
      <c r="C238" s="154"/>
      <c r="D238" s="11"/>
      <c r="E238" s="159">
        <f>E236+E237</f>
        <v>690.89</v>
      </c>
      <c r="F238" s="161">
        <v>691</v>
      </c>
      <c r="G238" s="190"/>
    </row>
    <row r="239" spans="1:7">
      <c r="A239" s="272" t="s">
        <v>219</v>
      </c>
      <c r="B239" s="272"/>
      <c r="C239" s="272"/>
      <c r="D239" s="68"/>
      <c r="E239" s="69"/>
      <c r="F239" s="161"/>
    </row>
    <row r="240" spans="1:7">
      <c r="A240" s="63"/>
      <c r="B240" s="64"/>
      <c r="C240" s="72"/>
      <c r="D240" s="68"/>
      <c r="E240" s="69"/>
      <c r="F240" s="161"/>
    </row>
    <row r="241" spans="1:7">
      <c r="A241" s="106" t="s">
        <v>195</v>
      </c>
      <c r="B241" s="274" t="s">
        <v>74</v>
      </c>
      <c r="C241" s="275" t="s">
        <v>0</v>
      </c>
      <c r="D241" s="11"/>
      <c r="E241" s="275" t="s">
        <v>196</v>
      </c>
      <c r="F241" s="161"/>
    </row>
    <row r="242" spans="1:7">
      <c r="A242" s="106" t="s">
        <v>197</v>
      </c>
      <c r="B242" s="274"/>
      <c r="C242" s="275"/>
      <c r="D242" s="11"/>
      <c r="E242" s="276"/>
      <c r="F242" s="161"/>
    </row>
    <row r="243" spans="1:7">
      <c r="A243" s="106">
        <v>1</v>
      </c>
      <c r="B243" s="107" t="s">
        <v>198</v>
      </c>
      <c r="C243" s="67"/>
      <c r="D243" s="11"/>
      <c r="E243" s="70"/>
      <c r="F243" s="161"/>
    </row>
    <row r="244" spans="1:7">
      <c r="A244" s="106"/>
      <c r="B244" s="107" t="s">
        <v>199</v>
      </c>
      <c r="C244" s="62">
        <v>3</v>
      </c>
      <c r="D244" s="109">
        <f>'Розрахунок відшкод.витрат'!F29</f>
        <v>65.98</v>
      </c>
      <c r="E244" s="109">
        <f>C244*D244</f>
        <v>197.94</v>
      </c>
      <c r="F244" s="161"/>
    </row>
    <row r="245" spans="1:7">
      <c r="A245" s="106"/>
      <c r="B245" s="107" t="s">
        <v>200</v>
      </c>
      <c r="C245" s="62">
        <v>117</v>
      </c>
      <c r="D245" s="109">
        <f>'Розрахунок відшкод.витрат'!F34</f>
        <v>1.64</v>
      </c>
      <c r="E245" s="109">
        <f>C245*D245</f>
        <v>191.88</v>
      </c>
      <c r="F245" s="161"/>
    </row>
    <row r="246" spans="1:7">
      <c r="A246" s="106"/>
      <c r="B246" s="108" t="s">
        <v>201</v>
      </c>
      <c r="C246" s="112"/>
      <c r="D246" s="110"/>
      <c r="E246" s="111">
        <f>SUM(E244:E245)</f>
        <v>389.82</v>
      </c>
      <c r="F246" s="161"/>
    </row>
    <row r="247" spans="1:7">
      <c r="A247" s="106"/>
      <c r="B247" s="107" t="s">
        <v>543</v>
      </c>
      <c r="C247" s="62">
        <f>E246</f>
        <v>389.82</v>
      </c>
      <c r="D247" s="110">
        <f>'Розрахунок відшкод.витрат'!F38</f>
        <v>0</v>
      </c>
      <c r="E247" s="109">
        <f>C247*D247</f>
        <v>0</v>
      </c>
      <c r="F247" s="161"/>
    </row>
    <row r="248" spans="1:7">
      <c r="A248" s="106"/>
      <c r="B248" s="108" t="s">
        <v>202</v>
      </c>
      <c r="C248" s="112"/>
      <c r="D248" s="110"/>
      <c r="E248" s="111">
        <f>SUM(E246:E247)</f>
        <v>389.82</v>
      </c>
      <c r="F248" s="161"/>
    </row>
    <row r="249" spans="1:7">
      <c r="A249" s="106"/>
      <c r="B249" s="107" t="s">
        <v>203</v>
      </c>
      <c r="C249" s="62">
        <f>E248</f>
        <v>389.82</v>
      </c>
      <c r="D249" s="110">
        <v>0.22</v>
      </c>
      <c r="E249" s="109">
        <f>C249*D249</f>
        <v>85.76</v>
      </c>
      <c r="F249" s="161"/>
    </row>
    <row r="250" spans="1:7">
      <c r="A250" s="106"/>
      <c r="B250" s="107" t="s">
        <v>535</v>
      </c>
      <c r="C250" s="62">
        <f>E246</f>
        <v>389.82</v>
      </c>
      <c r="D250" s="110">
        <f>'Розрахунок відшкод.витрат'!F38</f>
        <v>0</v>
      </c>
      <c r="E250" s="109">
        <f>C250*D250</f>
        <v>0</v>
      </c>
      <c r="F250" s="161"/>
    </row>
    <row r="251" spans="1:7">
      <c r="A251" s="106"/>
      <c r="B251" s="107" t="s">
        <v>536</v>
      </c>
      <c r="C251" s="62">
        <f>E246</f>
        <v>389.82</v>
      </c>
      <c r="D251" s="109">
        <f>'Розрахунок відшкод.витрат'!F52</f>
        <v>0.31</v>
      </c>
      <c r="E251" s="109">
        <f>C251*D251</f>
        <v>120.84</v>
      </c>
      <c r="F251" s="161"/>
    </row>
    <row r="252" spans="1:7">
      <c r="A252" s="106"/>
      <c r="B252" s="107" t="s">
        <v>204</v>
      </c>
      <c r="C252" s="62">
        <v>3</v>
      </c>
      <c r="D252" s="109">
        <f>'Розрахунок відшкод.витрат'!F95</f>
        <v>4.82</v>
      </c>
      <c r="E252" s="109">
        <f>C252*D252</f>
        <v>14.46</v>
      </c>
      <c r="F252" s="161"/>
    </row>
    <row r="253" spans="1:7">
      <c r="A253" s="106"/>
      <c r="B253" s="107" t="s">
        <v>205</v>
      </c>
      <c r="C253" s="62">
        <f>[1]Лист1!$G$452</f>
        <v>19.21</v>
      </c>
      <c r="D253" s="110"/>
      <c r="E253" s="109">
        <f>C253</f>
        <v>19.21</v>
      </c>
      <c r="F253" s="161"/>
    </row>
    <row r="254" spans="1:7" ht="16.5" customHeight="1">
      <c r="A254" s="155"/>
      <c r="B254" s="108" t="s">
        <v>477</v>
      </c>
      <c r="C254" s="101"/>
      <c r="D254" s="104"/>
      <c r="E254" s="157">
        <f>SUM(E248:E253)</f>
        <v>630.09</v>
      </c>
      <c r="F254" s="161"/>
      <c r="G254" s="190"/>
    </row>
    <row r="255" spans="1:7">
      <c r="A255" s="155"/>
      <c r="B255" s="107" t="s">
        <v>478</v>
      </c>
      <c r="C255" s="158">
        <v>10</v>
      </c>
      <c r="D255" s="104"/>
      <c r="E255" s="160">
        <f>E254*10/100</f>
        <v>63.01</v>
      </c>
      <c r="F255" s="161"/>
      <c r="G255" s="190"/>
    </row>
    <row r="256" spans="1:7">
      <c r="A256" s="11"/>
      <c r="B256" s="99" t="s">
        <v>479</v>
      </c>
      <c r="C256" s="154"/>
      <c r="D256" s="11"/>
      <c r="E256" s="159">
        <f>E254+E255</f>
        <v>693.1</v>
      </c>
      <c r="F256" s="161">
        <v>693</v>
      </c>
      <c r="G256" s="190"/>
    </row>
    <row r="257" spans="1:7">
      <c r="A257" s="272" t="s">
        <v>220</v>
      </c>
      <c r="B257" s="272"/>
      <c r="C257" s="272"/>
      <c r="D257" s="68"/>
      <c r="E257" s="69"/>
      <c r="F257" s="161"/>
    </row>
    <row r="258" spans="1:7">
      <c r="A258" s="63"/>
      <c r="B258" s="64"/>
      <c r="C258" s="72"/>
      <c r="D258" s="68"/>
      <c r="E258" s="69"/>
      <c r="F258" s="161"/>
    </row>
    <row r="259" spans="1:7">
      <c r="A259" s="106" t="s">
        <v>195</v>
      </c>
      <c r="B259" s="274" t="s">
        <v>74</v>
      </c>
      <c r="C259" s="275" t="s">
        <v>0</v>
      </c>
      <c r="D259" s="11"/>
      <c r="E259" s="275" t="s">
        <v>196</v>
      </c>
      <c r="F259" s="161"/>
    </row>
    <row r="260" spans="1:7">
      <c r="A260" s="106" t="s">
        <v>197</v>
      </c>
      <c r="B260" s="274"/>
      <c r="C260" s="275"/>
      <c r="D260" s="11"/>
      <c r="E260" s="276"/>
      <c r="F260" s="161"/>
    </row>
    <row r="261" spans="1:7">
      <c r="A261" s="106">
        <v>1</v>
      </c>
      <c r="B261" s="107" t="s">
        <v>198</v>
      </c>
      <c r="C261" s="67"/>
      <c r="D261" s="11"/>
      <c r="E261" s="70"/>
      <c r="F261" s="161"/>
    </row>
    <row r="262" spans="1:7">
      <c r="A262" s="106"/>
      <c r="B262" s="107" t="s">
        <v>199</v>
      </c>
      <c r="C262" s="62">
        <v>3</v>
      </c>
      <c r="D262" s="109">
        <f>'Розрахунок відшкод.витрат'!F29</f>
        <v>65.98</v>
      </c>
      <c r="E262" s="109">
        <f>C262*D262</f>
        <v>197.94</v>
      </c>
      <c r="F262" s="161"/>
    </row>
    <row r="263" spans="1:7">
      <c r="A263" s="106"/>
      <c r="B263" s="107" t="s">
        <v>200</v>
      </c>
      <c r="C263" s="62">
        <v>102</v>
      </c>
      <c r="D263" s="109">
        <f>'Розрахунок відшкод.витрат'!F34</f>
        <v>1.64</v>
      </c>
      <c r="E263" s="109">
        <f>C263*D263</f>
        <v>167.28</v>
      </c>
      <c r="F263" s="161"/>
    </row>
    <row r="264" spans="1:7">
      <c r="A264" s="106"/>
      <c r="B264" s="108" t="s">
        <v>201</v>
      </c>
      <c r="C264" s="112"/>
      <c r="D264" s="110"/>
      <c r="E264" s="111">
        <f>SUM(E262:E263)</f>
        <v>365.22</v>
      </c>
      <c r="F264" s="161"/>
    </row>
    <row r="265" spans="1:7">
      <c r="A265" s="106"/>
      <c r="B265" s="107" t="s">
        <v>543</v>
      </c>
      <c r="C265" s="62">
        <f>E264</f>
        <v>365.22</v>
      </c>
      <c r="D265" s="110">
        <f>'Розрахунок відшкод.витрат'!F38</f>
        <v>0</v>
      </c>
      <c r="E265" s="109">
        <f>C265*D265</f>
        <v>0</v>
      </c>
      <c r="F265" s="161"/>
    </row>
    <row r="266" spans="1:7">
      <c r="A266" s="106"/>
      <c r="B266" s="108" t="s">
        <v>202</v>
      </c>
      <c r="C266" s="112"/>
      <c r="D266" s="110"/>
      <c r="E266" s="111">
        <f>SUM(E264:E265)</f>
        <v>365.22</v>
      </c>
      <c r="F266" s="161"/>
    </row>
    <row r="267" spans="1:7">
      <c r="A267" s="106"/>
      <c r="B267" s="107" t="s">
        <v>203</v>
      </c>
      <c r="C267" s="62">
        <f>E266</f>
        <v>365.22</v>
      </c>
      <c r="D267" s="110">
        <v>0.22</v>
      </c>
      <c r="E267" s="109">
        <f>C267*D267</f>
        <v>80.349999999999994</v>
      </c>
      <c r="F267" s="161"/>
    </row>
    <row r="268" spans="1:7">
      <c r="A268" s="106"/>
      <c r="B268" s="107" t="s">
        <v>535</v>
      </c>
      <c r="C268" s="62">
        <f>E264</f>
        <v>365.22</v>
      </c>
      <c r="D268" s="110">
        <f>'Розрахунок відшкод.витрат'!F55</f>
        <v>2.5999999999999999E-2</v>
      </c>
      <c r="E268" s="109">
        <f>C268*D268</f>
        <v>9.5</v>
      </c>
      <c r="F268" s="161"/>
    </row>
    <row r="269" spans="1:7">
      <c r="A269" s="106"/>
      <c r="B269" s="107" t="s">
        <v>536</v>
      </c>
      <c r="C269" s="62">
        <f>E264</f>
        <v>365.22</v>
      </c>
      <c r="D269" s="109">
        <f>'Розрахунок відшкод.витрат'!F52</f>
        <v>0.31</v>
      </c>
      <c r="E269" s="109">
        <f>C269*D269</f>
        <v>113.22</v>
      </c>
      <c r="F269" s="161"/>
    </row>
    <row r="270" spans="1:7">
      <c r="A270" s="106"/>
      <c r="B270" s="107" t="s">
        <v>204</v>
      </c>
      <c r="C270" s="62">
        <v>3</v>
      </c>
      <c r="D270" s="109">
        <f>'Розрахунок відшкод.витрат'!F95</f>
        <v>4.82</v>
      </c>
      <c r="E270" s="109">
        <f>C270*D270</f>
        <v>14.46</v>
      </c>
      <c r="F270" s="161"/>
    </row>
    <row r="271" spans="1:7">
      <c r="A271" s="106"/>
      <c r="B271" s="107" t="s">
        <v>205</v>
      </c>
      <c r="C271" s="62">
        <f>[1]Лист1!$G$137</f>
        <v>12.03</v>
      </c>
      <c r="D271" s="110"/>
      <c r="E271" s="109">
        <f>C271</f>
        <v>12.03</v>
      </c>
      <c r="F271" s="161"/>
    </row>
    <row r="272" spans="1:7" ht="17.25" customHeight="1">
      <c r="A272" s="155"/>
      <c r="B272" s="108" t="s">
        <v>477</v>
      </c>
      <c r="C272" s="101"/>
      <c r="D272" s="104"/>
      <c r="E272" s="157">
        <f>SUM(E266:E271)</f>
        <v>594.78</v>
      </c>
      <c r="F272" s="161"/>
      <c r="G272" s="190"/>
    </row>
    <row r="273" spans="1:7">
      <c r="A273" s="155"/>
      <c r="B273" s="107" t="s">
        <v>478</v>
      </c>
      <c r="C273" s="158">
        <v>10</v>
      </c>
      <c r="D273" s="104"/>
      <c r="E273" s="160">
        <f>E272*10/100</f>
        <v>59.48</v>
      </c>
      <c r="F273" s="161"/>
      <c r="G273" s="190"/>
    </row>
    <row r="274" spans="1:7">
      <c r="A274" s="11"/>
      <c r="B274" s="99" t="s">
        <v>479</v>
      </c>
      <c r="C274" s="154"/>
      <c r="D274" s="11"/>
      <c r="E274" s="159">
        <f>E272+E273</f>
        <v>654.26</v>
      </c>
      <c r="F274" s="161">
        <v>654</v>
      </c>
      <c r="G274" s="190"/>
    </row>
    <row r="275" spans="1:7">
      <c r="A275" s="272" t="s">
        <v>221</v>
      </c>
      <c r="B275" s="272"/>
      <c r="C275" s="272"/>
      <c r="D275" s="68"/>
      <c r="E275" s="69"/>
      <c r="F275" s="161"/>
    </row>
    <row r="276" spans="1:7">
      <c r="A276" s="63"/>
      <c r="B276" s="64"/>
      <c r="C276" s="72"/>
      <c r="D276" s="68"/>
      <c r="E276" s="69"/>
      <c r="F276" s="161"/>
    </row>
    <row r="277" spans="1:7">
      <c r="A277" s="106" t="s">
        <v>195</v>
      </c>
      <c r="B277" s="274" t="s">
        <v>74</v>
      </c>
      <c r="C277" s="275" t="s">
        <v>0</v>
      </c>
      <c r="D277" s="11"/>
      <c r="E277" s="275" t="s">
        <v>196</v>
      </c>
      <c r="F277" s="161"/>
    </row>
    <row r="278" spans="1:7">
      <c r="A278" s="106" t="s">
        <v>197</v>
      </c>
      <c r="B278" s="274"/>
      <c r="C278" s="275"/>
      <c r="D278" s="11"/>
      <c r="E278" s="276"/>
      <c r="F278" s="161"/>
    </row>
    <row r="279" spans="1:7">
      <c r="A279" s="106">
        <v>1</v>
      </c>
      <c r="B279" s="107" t="s">
        <v>198</v>
      </c>
      <c r="C279" s="67"/>
      <c r="D279" s="11"/>
      <c r="E279" s="70"/>
      <c r="F279" s="161"/>
    </row>
    <row r="280" spans="1:7">
      <c r="A280" s="106"/>
      <c r="B280" s="107" t="s">
        <v>199</v>
      </c>
      <c r="C280" s="62">
        <v>3</v>
      </c>
      <c r="D280" s="109">
        <f>'Розрахунок відшкод.витрат'!F29</f>
        <v>65.98</v>
      </c>
      <c r="E280" s="109">
        <f>C280*D280</f>
        <v>197.94</v>
      </c>
      <c r="F280" s="161"/>
    </row>
    <row r="281" spans="1:7">
      <c r="A281" s="106"/>
      <c r="B281" s="107" t="s">
        <v>200</v>
      </c>
      <c r="C281" s="62">
        <v>111</v>
      </c>
      <c r="D281" s="109">
        <f>'Розрахунок відшкод.витрат'!F34</f>
        <v>1.64</v>
      </c>
      <c r="E281" s="109">
        <f>C281*D281</f>
        <v>182.04</v>
      </c>
      <c r="F281" s="161"/>
    </row>
    <row r="282" spans="1:7">
      <c r="A282" s="106"/>
      <c r="B282" s="108" t="s">
        <v>201</v>
      </c>
      <c r="C282" s="112"/>
      <c r="D282" s="110"/>
      <c r="E282" s="111">
        <f>SUM(E280:E281)</f>
        <v>379.98</v>
      </c>
      <c r="F282" s="161"/>
    </row>
    <row r="283" spans="1:7">
      <c r="A283" s="106"/>
      <c r="B283" s="107" t="s">
        <v>543</v>
      </c>
      <c r="C283" s="62">
        <f>E282</f>
        <v>379.98</v>
      </c>
      <c r="D283" s="110">
        <f>'Розрахунок відшкод.витрат'!F38</f>
        <v>0</v>
      </c>
      <c r="E283" s="109">
        <f>C283*D283</f>
        <v>0</v>
      </c>
      <c r="F283" s="161"/>
    </row>
    <row r="284" spans="1:7">
      <c r="A284" s="106"/>
      <c r="B284" s="108" t="s">
        <v>202</v>
      </c>
      <c r="C284" s="112"/>
      <c r="D284" s="110"/>
      <c r="E284" s="111">
        <f>SUM(E282:E283)</f>
        <v>379.98</v>
      </c>
      <c r="F284" s="161"/>
    </row>
    <row r="285" spans="1:7">
      <c r="A285" s="106"/>
      <c r="B285" s="107" t="s">
        <v>203</v>
      </c>
      <c r="C285" s="62">
        <f>E284</f>
        <v>379.98</v>
      </c>
      <c r="D285" s="110">
        <v>0.22</v>
      </c>
      <c r="E285" s="109">
        <f>C285*D285</f>
        <v>83.6</v>
      </c>
      <c r="F285" s="161"/>
    </row>
    <row r="286" spans="1:7">
      <c r="A286" s="106"/>
      <c r="B286" s="107" t="s">
        <v>535</v>
      </c>
      <c r="C286" s="62">
        <f>E282</f>
        <v>379.98</v>
      </c>
      <c r="D286" s="110">
        <f>'Розрахунок відшкод.витрат'!F55</f>
        <v>2.5999999999999999E-2</v>
      </c>
      <c r="E286" s="109">
        <f>C286*D286</f>
        <v>9.8800000000000008</v>
      </c>
      <c r="F286" s="161"/>
    </row>
    <row r="287" spans="1:7">
      <c r="A287" s="106"/>
      <c r="B287" s="107" t="s">
        <v>536</v>
      </c>
      <c r="C287" s="62">
        <f>E282</f>
        <v>379.98</v>
      </c>
      <c r="D287" s="109">
        <f>'Розрахунок відшкод.витрат'!F52</f>
        <v>0.31</v>
      </c>
      <c r="E287" s="109">
        <f>C287*D287</f>
        <v>117.79</v>
      </c>
      <c r="F287" s="161"/>
    </row>
    <row r="288" spans="1:7">
      <c r="A288" s="106"/>
      <c r="B288" s="107" t="s">
        <v>204</v>
      </c>
      <c r="C288" s="62">
        <v>3</v>
      </c>
      <c r="D288" s="109">
        <f>'Розрахунок відшкод.витрат'!F95</f>
        <v>4.82</v>
      </c>
      <c r="E288" s="109">
        <f>C288*D288</f>
        <v>14.46</v>
      </c>
      <c r="F288" s="161"/>
    </row>
    <row r="289" spans="1:7">
      <c r="A289" s="106"/>
      <c r="B289" s="107" t="s">
        <v>205</v>
      </c>
      <c r="C289" s="62">
        <f>[1]Лист1!$G$465</f>
        <v>12.53</v>
      </c>
      <c r="D289" s="110"/>
      <c r="E289" s="109">
        <f>C289</f>
        <v>12.53</v>
      </c>
      <c r="F289" s="161"/>
    </row>
    <row r="290" spans="1:7" ht="18" customHeight="1">
      <c r="A290" s="155"/>
      <c r="B290" s="108" t="s">
        <v>477</v>
      </c>
      <c r="C290" s="101"/>
      <c r="D290" s="104"/>
      <c r="E290" s="157">
        <f>SUM(E284:E289)</f>
        <v>618.24</v>
      </c>
      <c r="F290" s="161"/>
      <c r="G290" s="190"/>
    </row>
    <row r="291" spans="1:7">
      <c r="A291" s="155"/>
      <c r="B291" s="107" t="s">
        <v>478</v>
      </c>
      <c r="C291" s="158">
        <v>10</v>
      </c>
      <c r="D291" s="104"/>
      <c r="E291" s="160">
        <f>E290*10/100</f>
        <v>61.82</v>
      </c>
      <c r="F291" s="161"/>
      <c r="G291" s="190"/>
    </row>
    <row r="292" spans="1:7">
      <c r="A292" s="11"/>
      <c r="B292" s="99" t="s">
        <v>479</v>
      </c>
      <c r="C292" s="154"/>
      <c r="D292" s="11"/>
      <c r="E292" s="159">
        <f>E290+E291</f>
        <v>680.06</v>
      </c>
      <c r="F292" s="161">
        <v>680</v>
      </c>
      <c r="G292" s="190"/>
    </row>
    <row r="293" spans="1:7">
      <c r="A293" s="272" t="s">
        <v>222</v>
      </c>
      <c r="B293" s="272"/>
      <c r="C293" s="272"/>
      <c r="D293" s="68"/>
      <c r="E293" s="69"/>
      <c r="F293" s="161"/>
    </row>
    <row r="294" spans="1:7">
      <c r="A294" s="63"/>
      <c r="B294" s="64"/>
      <c r="C294" s="72"/>
      <c r="D294" s="68"/>
      <c r="E294" s="69"/>
      <c r="F294" s="161"/>
    </row>
    <row r="295" spans="1:7">
      <c r="A295" s="106" t="s">
        <v>195</v>
      </c>
      <c r="B295" s="274" t="s">
        <v>74</v>
      </c>
      <c r="C295" s="275" t="s">
        <v>0</v>
      </c>
      <c r="D295" s="11"/>
      <c r="E295" s="275" t="s">
        <v>196</v>
      </c>
      <c r="F295" s="161"/>
    </row>
    <row r="296" spans="1:7">
      <c r="A296" s="106" t="s">
        <v>197</v>
      </c>
      <c r="B296" s="274"/>
      <c r="C296" s="275"/>
      <c r="D296" s="11"/>
      <c r="E296" s="276"/>
      <c r="F296" s="161"/>
    </row>
    <row r="297" spans="1:7">
      <c r="A297" s="106">
        <v>1</v>
      </c>
      <c r="B297" s="107" t="s">
        <v>198</v>
      </c>
      <c r="C297" s="67"/>
      <c r="D297" s="11"/>
      <c r="E297" s="70"/>
      <c r="F297" s="161"/>
    </row>
    <row r="298" spans="1:7">
      <c r="A298" s="106"/>
      <c r="B298" s="107" t="s">
        <v>199</v>
      </c>
      <c r="C298" s="62">
        <v>3</v>
      </c>
      <c r="D298" s="109">
        <f>'Розрахунок відшкод.витрат'!F29</f>
        <v>65.98</v>
      </c>
      <c r="E298" s="109">
        <f>C298*D298</f>
        <v>197.94</v>
      </c>
      <c r="F298" s="161"/>
    </row>
    <row r="299" spans="1:7">
      <c r="A299" s="106"/>
      <c r="B299" s="107" t="s">
        <v>200</v>
      </c>
      <c r="C299" s="62">
        <v>111</v>
      </c>
      <c r="D299" s="109">
        <f>'Розрахунок відшкод.витрат'!F34</f>
        <v>1.64</v>
      </c>
      <c r="E299" s="109">
        <f>C299*D299</f>
        <v>182.04</v>
      </c>
      <c r="F299" s="161"/>
    </row>
    <row r="300" spans="1:7">
      <c r="A300" s="106"/>
      <c r="B300" s="108" t="s">
        <v>201</v>
      </c>
      <c r="C300" s="112"/>
      <c r="D300" s="110"/>
      <c r="E300" s="111">
        <f>SUM(E298:E299)</f>
        <v>379.98</v>
      </c>
      <c r="F300" s="161"/>
    </row>
    <row r="301" spans="1:7">
      <c r="A301" s="106"/>
      <c r="B301" s="107" t="s">
        <v>543</v>
      </c>
      <c r="C301" s="62">
        <f>E300</f>
        <v>379.98</v>
      </c>
      <c r="D301" s="110">
        <f>'Розрахунок відшкод.витрат'!F38</f>
        <v>0</v>
      </c>
      <c r="E301" s="109">
        <f>C301*D301</f>
        <v>0</v>
      </c>
      <c r="F301" s="161"/>
    </row>
    <row r="302" spans="1:7">
      <c r="A302" s="106"/>
      <c r="B302" s="108" t="s">
        <v>202</v>
      </c>
      <c r="C302" s="112"/>
      <c r="D302" s="110"/>
      <c r="E302" s="111">
        <f>SUM(E300:E301)</f>
        <v>379.98</v>
      </c>
      <c r="F302" s="161"/>
    </row>
    <row r="303" spans="1:7">
      <c r="A303" s="106"/>
      <c r="B303" s="107" t="s">
        <v>203</v>
      </c>
      <c r="C303" s="62">
        <f>E302</f>
        <v>379.98</v>
      </c>
      <c r="D303" s="110">
        <v>0.22</v>
      </c>
      <c r="E303" s="109">
        <f>C303*D303</f>
        <v>83.6</v>
      </c>
      <c r="F303" s="161"/>
    </row>
    <row r="304" spans="1:7">
      <c r="A304" s="106"/>
      <c r="B304" s="107" t="s">
        <v>535</v>
      </c>
      <c r="C304" s="62">
        <f>E300</f>
        <v>379.98</v>
      </c>
      <c r="D304" s="110">
        <f>'Розрахунок відшкод.витрат'!F55</f>
        <v>2.5999999999999999E-2</v>
      </c>
      <c r="E304" s="109">
        <f>C304*D304</f>
        <v>9.8800000000000008</v>
      </c>
      <c r="F304" s="161"/>
    </row>
    <row r="305" spans="1:7">
      <c r="A305" s="106"/>
      <c r="B305" s="107" t="s">
        <v>536</v>
      </c>
      <c r="C305" s="62">
        <f>E300</f>
        <v>379.98</v>
      </c>
      <c r="D305" s="109">
        <f>'Розрахунок відшкод.витрат'!F52</f>
        <v>0.31</v>
      </c>
      <c r="E305" s="109">
        <f>C305*D305</f>
        <v>117.79</v>
      </c>
      <c r="F305" s="161"/>
    </row>
    <row r="306" spans="1:7">
      <c r="A306" s="106"/>
      <c r="B306" s="107" t="s">
        <v>204</v>
      </c>
      <c r="C306" s="62">
        <v>3</v>
      </c>
      <c r="D306" s="109">
        <f>'Розрахунок відшкод.витрат'!F95</f>
        <v>4.82</v>
      </c>
      <c r="E306" s="109">
        <f>C306*D306</f>
        <v>14.46</v>
      </c>
      <c r="F306" s="161"/>
    </row>
    <row r="307" spans="1:7">
      <c r="A307" s="106"/>
      <c r="B307" s="107" t="s">
        <v>205</v>
      </c>
      <c r="C307" s="62">
        <f>[1]Лист1!$G$151</f>
        <v>14.19</v>
      </c>
      <c r="D307" s="110"/>
      <c r="E307" s="109">
        <f>C307</f>
        <v>14.19</v>
      </c>
      <c r="F307" s="161"/>
    </row>
    <row r="308" spans="1:7" ht="18.75" customHeight="1">
      <c r="A308" s="155"/>
      <c r="B308" s="108" t="s">
        <v>477</v>
      </c>
      <c r="C308" s="101"/>
      <c r="D308" s="104"/>
      <c r="E308" s="157">
        <f>SUM(E302:E307)</f>
        <v>619.9</v>
      </c>
      <c r="F308" s="161"/>
      <c r="G308" s="190"/>
    </row>
    <row r="309" spans="1:7">
      <c r="A309" s="155"/>
      <c r="B309" s="107" t="s">
        <v>478</v>
      </c>
      <c r="C309" s="158">
        <v>10</v>
      </c>
      <c r="D309" s="104"/>
      <c r="E309" s="160">
        <f>E308*10/100</f>
        <v>61.99</v>
      </c>
      <c r="F309" s="161"/>
      <c r="G309" s="190"/>
    </row>
    <row r="310" spans="1:7">
      <c r="A310" s="11"/>
      <c r="B310" s="99" t="s">
        <v>479</v>
      </c>
      <c r="C310" s="154"/>
      <c r="D310" s="11"/>
      <c r="E310" s="159">
        <f>E308+E309</f>
        <v>681.89</v>
      </c>
      <c r="F310" s="161">
        <v>682</v>
      </c>
      <c r="G310" s="190"/>
    </row>
    <row r="311" spans="1:7">
      <c r="A311" s="272" t="s">
        <v>223</v>
      </c>
      <c r="B311" s="272"/>
      <c r="C311" s="272"/>
      <c r="D311" s="68"/>
      <c r="E311" s="69"/>
      <c r="F311" s="161"/>
    </row>
    <row r="312" spans="1:7">
      <c r="A312" s="63"/>
      <c r="B312" s="64"/>
      <c r="C312" s="72"/>
      <c r="D312" s="68"/>
      <c r="E312" s="69"/>
      <c r="F312" s="161"/>
    </row>
    <row r="313" spans="1:7">
      <c r="A313" s="106" t="s">
        <v>195</v>
      </c>
      <c r="B313" s="274" t="s">
        <v>74</v>
      </c>
      <c r="C313" s="275" t="s">
        <v>0</v>
      </c>
      <c r="D313" s="11"/>
      <c r="E313" s="275" t="s">
        <v>196</v>
      </c>
      <c r="F313" s="161"/>
    </row>
    <row r="314" spans="1:7">
      <c r="A314" s="106" t="s">
        <v>197</v>
      </c>
      <c r="B314" s="274"/>
      <c r="C314" s="275"/>
      <c r="D314" s="11"/>
      <c r="E314" s="276"/>
      <c r="F314" s="161"/>
    </row>
    <row r="315" spans="1:7">
      <c r="A315" s="106">
        <v>1</v>
      </c>
      <c r="B315" s="107" t="s">
        <v>198</v>
      </c>
      <c r="C315" s="67"/>
      <c r="D315" s="11"/>
      <c r="E315" s="70"/>
      <c r="F315" s="161"/>
    </row>
    <row r="316" spans="1:7">
      <c r="A316" s="106"/>
      <c r="B316" s="107" t="s">
        <v>199</v>
      </c>
      <c r="C316" s="62">
        <v>3</v>
      </c>
      <c r="D316" s="109">
        <f>'Розрахунок відшкод.витрат'!F29</f>
        <v>65.98</v>
      </c>
      <c r="E316" s="109">
        <f>C316*D316</f>
        <v>197.94</v>
      </c>
      <c r="F316" s="161"/>
    </row>
    <row r="317" spans="1:7">
      <c r="A317" s="106"/>
      <c r="B317" s="107" t="s">
        <v>200</v>
      </c>
      <c r="C317" s="62">
        <v>111</v>
      </c>
      <c r="D317" s="109">
        <f>'Розрахунок відшкод.витрат'!F34</f>
        <v>1.64</v>
      </c>
      <c r="E317" s="109">
        <f>C317*D317</f>
        <v>182.04</v>
      </c>
      <c r="F317" s="161"/>
    </row>
    <row r="318" spans="1:7">
      <c r="A318" s="106"/>
      <c r="B318" s="108" t="s">
        <v>201</v>
      </c>
      <c r="C318" s="112"/>
      <c r="D318" s="110"/>
      <c r="E318" s="111">
        <f>SUM(E316:E317)</f>
        <v>379.98</v>
      </c>
      <c r="F318" s="161"/>
    </row>
    <row r="319" spans="1:7">
      <c r="A319" s="106"/>
      <c r="B319" s="107" t="s">
        <v>543</v>
      </c>
      <c r="C319" s="62">
        <f>E318</f>
        <v>379.98</v>
      </c>
      <c r="D319" s="110">
        <f>'Розрахунок відшкод.витрат'!F38</f>
        <v>0</v>
      </c>
      <c r="E319" s="109">
        <f>C319*D319</f>
        <v>0</v>
      </c>
      <c r="F319" s="161"/>
    </row>
    <row r="320" spans="1:7">
      <c r="A320" s="106"/>
      <c r="B320" s="108" t="s">
        <v>202</v>
      </c>
      <c r="C320" s="112"/>
      <c r="D320" s="110"/>
      <c r="E320" s="111">
        <f>SUM(E318:E319)</f>
        <v>379.98</v>
      </c>
      <c r="F320" s="161"/>
    </row>
    <row r="321" spans="1:7">
      <c r="A321" s="106"/>
      <c r="B321" s="107" t="s">
        <v>203</v>
      </c>
      <c r="C321" s="62">
        <f>E320</f>
        <v>379.98</v>
      </c>
      <c r="D321" s="110">
        <v>0.22</v>
      </c>
      <c r="E321" s="109">
        <f>C321*D321</f>
        <v>83.6</v>
      </c>
      <c r="F321" s="161"/>
    </row>
    <row r="322" spans="1:7">
      <c r="A322" s="106"/>
      <c r="B322" s="107" t="s">
        <v>535</v>
      </c>
      <c r="C322" s="62">
        <f>E318</f>
        <v>379.98</v>
      </c>
      <c r="D322" s="110">
        <f>'Розрахунок відшкод.витрат'!F55</f>
        <v>2.5999999999999999E-2</v>
      </c>
      <c r="E322" s="109">
        <f>C322*D322</f>
        <v>9.8800000000000008</v>
      </c>
      <c r="F322" s="161"/>
    </row>
    <row r="323" spans="1:7">
      <c r="A323" s="106"/>
      <c r="B323" s="107" t="s">
        <v>536</v>
      </c>
      <c r="C323" s="62">
        <f>E318</f>
        <v>379.98</v>
      </c>
      <c r="D323" s="109">
        <f>'Розрахунок відшкод.витрат'!F52</f>
        <v>0.31</v>
      </c>
      <c r="E323" s="109">
        <f>C323*D323</f>
        <v>117.79</v>
      </c>
      <c r="F323" s="161"/>
    </row>
    <row r="324" spans="1:7">
      <c r="A324" s="106"/>
      <c r="B324" s="107" t="s">
        <v>204</v>
      </c>
      <c r="C324" s="62">
        <v>3</v>
      </c>
      <c r="D324" s="109">
        <f>'Розрахунок відшкод.витрат'!F95</f>
        <v>4.82</v>
      </c>
      <c r="E324" s="109">
        <f>C324*D324</f>
        <v>14.46</v>
      </c>
      <c r="F324" s="161"/>
    </row>
    <row r="325" spans="1:7">
      <c r="A325" s="106"/>
      <c r="B325" s="107" t="s">
        <v>205</v>
      </c>
      <c r="C325" s="62">
        <f>[1]Лист1!$G$163</f>
        <v>21.79</v>
      </c>
      <c r="D325" s="110"/>
      <c r="E325" s="109">
        <f>C325</f>
        <v>21.79</v>
      </c>
      <c r="F325" s="161"/>
    </row>
    <row r="326" spans="1:7" ht="17.25" customHeight="1">
      <c r="A326" s="155"/>
      <c r="B326" s="108" t="s">
        <v>477</v>
      </c>
      <c r="C326" s="101"/>
      <c r="D326" s="104"/>
      <c r="E326" s="157">
        <f>SUM(E320:E325)</f>
        <v>627.5</v>
      </c>
      <c r="F326" s="161"/>
      <c r="G326" s="190"/>
    </row>
    <row r="327" spans="1:7">
      <c r="A327" s="155"/>
      <c r="B327" s="107" t="s">
        <v>478</v>
      </c>
      <c r="C327" s="158">
        <v>10</v>
      </c>
      <c r="D327" s="104"/>
      <c r="E327" s="160">
        <f>E326*10/100</f>
        <v>62.75</v>
      </c>
      <c r="F327" s="161"/>
      <c r="G327" s="190"/>
    </row>
    <row r="328" spans="1:7">
      <c r="A328" s="11"/>
      <c r="B328" s="99" t="s">
        <v>479</v>
      </c>
      <c r="C328" s="154"/>
      <c r="D328" s="11"/>
      <c r="E328" s="159">
        <f>E326+E327</f>
        <v>690.25</v>
      </c>
      <c r="F328" s="161">
        <v>690</v>
      </c>
      <c r="G328" s="190"/>
    </row>
    <row r="329" spans="1:7">
      <c r="A329" s="272" t="s">
        <v>224</v>
      </c>
      <c r="B329" s="272"/>
      <c r="C329" s="272"/>
      <c r="D329" s="68"/>
      <c r="E329" s="69"/>
      <c r="F329" s="161"/>
      <c r="G329" s="190"/>
    </row>
    <row r="330" spans="1:7">
      <c r="A330" s="63"/>
      <c r="B330" s="64"/>
      <c r="C330" s="72"/>
      <c r="D330" s="68"/>
      <c r="E330" s="69"/>
      <c r="F330" s="161"/>
      <c r="G330" s="190"/>
    </row>
    <row r="331" spans="1:7">
      <c r="A331" s="106" t="s">
        <v>195</v>
      </c>
      <c r="B331" s="274" t="s">
        <v>74</v>
      </c>
      <c r="C331" s="275" t="s">
        <v>0</v>
      </c>
      <c r="D331" s="11"/>
      <c r="E331" s="275" t="s">
        <v>196</v>
      </c>
      <c r="F331" s="161"/>
      <c r="G331" s="190"/>
    </row>
    <row r="332" spans="1:7">
      <c r="A332" s="106" t="s">
        <v>197</v>
      </c>
      <c r="B332" s="274"/>
      <c r="C332" s="275"/>
      <c r="D332" s="11"/>
      <c r="E332" s="276"/>
      <c r="F332" s="161"/>
      <c r="G332" s="190"/>
    </row>
    <row r="333" spans="1:7">
      <c r="A333" s="106">
        <v>1</v>
      </c>
      <c r="B333" s="107" t="s">
        <v>198</v>
      </c>
      <c r="C333" s="67"/>
      <c r="D333" s="11"/>
      <c r="E333" s="70"/>
      <c r="F333" s="161"/>
      <c r="G333" s="190"/>
    </row>
    <row r="334" spans="1:7">
      <c r="A334" s="106"/>
      <c r="B334" s="107" t="s">
        <v>199</v>
      </c>
      <c r="C334" s="62">
        <v>3</v>
      </c>
      <c r="D334" s="109">
        <f>'Розрахунок відшкод.витрат'!F29</f>
        <v>65.98</v>
      </c>
      <c r="E334" s="109">
        <f>C334*D334</f>
        <v>197.94</v>
      </c>
      <c r="F334" s="161"/>
      <c r="G334" s="190"/>
    </row>
    <row r="335" spans="1:7">
      <c r="A335" s="106"/>
      <c r="B335" s="107" t="s">
        <v>200</v>
      </c>
      <c r="C335" s="62">
        <v>120</v>
      </c>
      <c r="D335" s="109">
        <f>'Розрахунок відшкод.витрат'!F34</f>
        <v>1.64</v>
      </c>
      <c r="E335" s="109">
        <f>C335*D335</f>
        <v>196.8</v>
      </c>
      <c r="F335" s="161"/>
      <c r="G335" s="190"/>
    </row>
    <row r="336" spans="1:7">
      <c r="A336" s="106"/>
      <c r="B336" s="108" t="s">
        <v>201</v>
      </c>
      <c r="C336" s="112"/>
      <c r="D336" s="110"/>
      <c r="E336" s="111">
        <f>SUM(E334:E335)</f>
        <v>394.74</v>
      </c>
      <c r="F336" s="161"/>
      <c r="G336" s="190"/>
    </row>
    <row r="337" spans="1:7">
      <c r="A337" s="106"/>
      <c r="B337" s="107" t="s">
        <v>543</v>
      </c>
      <c r="C337" s="62">
        <f>E336</f>
        <v>394.74</v>
      </c>
      <c r="D337" s="110">
        <f>'Розрахунок відшкод.витрат'!F38</f>
        <v>0</v>
      </c>
      <c r="E337" s="109">
        <f>C337*D337</f>
        <v>0</v>
      </c>
      <c r="F337" s="161"/>
      <c r="G337" s="190"/>
    </row>
    <row r="338" spans="1:7">
      <c r="A338" s="106"/>
      <c r="B338" s="108" t="s">
        <v>202</v>
      </c>
      <c r="C338" s="112"/>
      <c r="D338" s="110"/>
      <c r="E338" s="111">
        <f>SUM(E336:E337)</f>
        <v>394.74</v>
      </c>
      <c r="F338" s="161"/>
      <c r="G338" s="190"/>
    </row>
    <row r="339" spans="1:7">
      <c r="A339" s="106"/>
      <c r="B339" s="107" t="s">
        <v>203</v>
      </c>
      <c r="C339" s="62">
        <f>E338</f>
        <v>394.74</v>
      </c>
      <c r="D339" s="110">
        <v>0.22</v>
      </c>
      <c r="E339" s="109">
        <f>C339*D339</f>
        <v>86.84</v>
      </c>
      <c r="F339" s="161"/>
      <c r="G339" s="190"/>
    </row>
    <row r="340" spans="1:7">
      <c r="A340" s="106"/>
      <c r="B340" s="107" t="s">
        <v>535</v>
      </c>
      <c r="C340" s="62">
        <f>E336</f>
        <v>394.74</v>
      </c>
      <c r="D340" s="110">
        <f>'Розрахунок відшкод.витрат'!F55</f>
        <v>2.5999999999999999E-2</v>
      </c>
      <c r="E340" s="109">
        <f>C340*D340</f>
        <v>10.26</v>
      </c>
      <c r="F340" s="161"/>
      <c r="G340" s="190"/>
    </row>
    <row r="341" spans="1:7">
      <c r="A341" s="106"/>
      <c r="B341" s="107" t="s">
        <v>536</v>
      </c>
      <c r="C341" s="62">
        <f>E336</f>
        <v>394.74</v>
      </c>
      <c r="D341" s="109">
        <v>0.5</v>
      </c>
      <c r="E341" s="109">
        <f>C341*D341</f>
        <v>197.37</v>
      </c>
      <c r="F341" s="161"/>
      <c r="G341" s="190"/>
    </row>
    <row r="342" spans="1:7">
      <c r="A342" s="106"/>
      <c r="B342" s="107" t="s">
        <v>204</v>
      </c>
      <c r="C342" s="62">
        <v>3</v>
      </c>
      <c r="D342" s="109">
        <f>'Розрахунок відшкод.витрат'!F95</f>
        <v>4.82</v>
      </c>
      <c r="E342" s="109">
        <f>C342*D342</f>
        <v>14.46</v>
      </c>
      <c r="F342" s="161"/>
      <c r="G342" s="190"/>
    </row>
    <row r="343" spans="1:7">
      <c r="A343" s="106"/>
      <c r="B343" s="107" t="s">
        <v>205</v>
      </c>
      <c r="C343" s="62">
        <f>[1]Лист1!$G$477</f>
        <v>23.73</v>
      </c>
      <c r="D343" s="110"/>
      <c r="E343" s="109">
        <f>C343</f>
        <v>23.73</v>
      </c>
      <c r="F343" s="161"/>
      <c r="G343" s="190"/>
    </row>
    <row r="344" spans="1:7" ht="17.25" customHeight="1">
      <c r="A344" s="155"/>
      <c r="B344" s="108" t="s">
        <v>477</v>
      </c>
      <c r="C344" s="101"/>
      <c r="D344" s="104"/>
      <c r="E344" s="157">
        <f>SUM(E338:E343)</f>
        <v>727.4</v>
      </c>
      <c r="F344" s="161"/>
      <c r="G344" s="190"/>
    </row>
    <row r="345" spans="1:7">
      <c r="A345" s="155"/>
      <c r="B345" s="107" t="s">
        <v>478</v>
      </c>
      <c r="C345" s="158">
        <v>10</v>
      </c>
      <c r="D345" s="104"/>
      <c r="E345" s="160">
        <f>E344*10/100</f>
        <v>72.739999999999995</v>
      </c>
      <c r="F345" s="161"/>
      <c r="G345" s="190"/>
    </row>
    <row r="346" spans="1:7">
      <c r="A346" s="11"/>
      <c r="B346" s="99" t="s">
        <v>479</v>
      </c>
      <c r="C346" s="154"/>
      <c r="D346" s="11"/>
      <c r="E346" s="159">
        <f>E344+E345</f>
        <v>800.14</v>
      </c>
      <c r="F346" s="161">
        <v>800</v>
      </c>
      <c r="G346" s="190"/>
    </row>
    <row r="347" spans="1:7">
      <c r="A347" s="272" t="s">
        <v>225</v>
      </c>
      <c r="B347" s="272"/>
      <c r="C347" s="272"/>
      <c r="D347" s="68"/>
      <c r="E347" s="69"/>
      <c r="F347" s="161"/>
    </row>
    <row r="348" spans="1:7">
      <c r="A348" s="63"/>
      <c r="B348" s="64"/>
      <c r="C348" s="72"/>
      <c r="D348" s="68"/>
      <c r="E348" s="69"/>
      <c r="F348" s="161"/>
    </row>
    <row r="349" spans="1:7">
      <c r="A349" s="106" t="s">
        <v>195</v>
      </c>
      <c r="B349" s="274" t="s">
        <v>74</v>
      </c>
      <c r="C349" s="275" t="s">
        <v>0</v>
      </c>
      <c r="D349" s="11"/>
      <c r="E349" s="275" t="s">
        <v>196</v>
      </c>
      <c r="F349" s="161"/>
    </row>
    <row r="350" spans="1:7">
      <c r="A350" s="106" t="s">
        <v>197</v>
      </c>
      <c r="B350" s="274"/>
      <c r="C350" s="275"/>
      <c r="D350" s="11"/>
      <c r="E350" s="276"/>
      <c r="F350" s="161"/>
    </row>
    <row r="351" spans="1:7">
      <c r="A351" s="106">
        <v>1</v>
      </c>
      <c r="B351" s="107" t="s">
        <v>198</v>
      </c>
      <c r="C351" s="67"/>
      <c r="D351" s="11"/>
      <c r="E351" s="70"/>
      <c r="F351" s="161"/>
    </row>
    <row r="352" spans="1:7">
      <c r="A352" s="106"/>
      <c r="B352" s="107" t="s">
        <v>199</v>
      </c>
      <c r="C352" s="62">
        <v>3</v>
      </c>
      <c r="D352" s="109">
        <f>'Розрахунок відшкод.витрат'!F29</f>
        <v>65.98</v>
      </c>
      <c r="E352" s="109">
        <f>C352*D352</f>
        <v>197.94</v>
      </c>
      <c r="F352" s="161"/>
    </row>
    <row r="353" spans="1:7">
      <c r="A353" s="106"/>
      <c r="B353" s="107" t="s">
        <v>200</v>
      </c>
      <c r="C353" s="62">
        <v>115</v>
      </c>
      <c r="D353" s="109">
        <f>'Розрахунок відшкод.витрат'!F34</f>
        <v>1.64</v>
      </c>
      <c r="E353" s="109">
        <f>C353*D353</f>
        <v>188.6</v>
      </c>
      <c r="F353" s="161"/>
    </row>
    <row r="354" spans="1:7">
      <c r="A354" s="106"/>
      <c r="B354" s="108" t="s">
        <v>201</v>
      </c>
      <c r="C354" s="112"/>
      <c r="D354" s="110"/>
      <c r="E354" s="111">
        <f>SUM(E352:E353)</f>
        <v>386.54</v>
      </c>
      <c r="F354" s="161"/>
    </row>
    <row r="355" spans="1:7">
      <c r="A355" s="106"/>
      <c r="B355" s="107" t="s">
        <v>543</v>
      </c>
      <c r="C355" s="62">
        <f>E354</f>
        <v>386.54</v>
      </c>
      <c r="D355" s="110">
        <f>'Розрахунок відшкод.витрат'!F38</f>
        <v>0</v>
      </c>
      <c r="E355" s="109">
        <f>C355*D355</f>
        <v>0</v>
      </c>
      <c r="F355" s="161"/>
    </row>
    <row r="356" spans="1:7">
      <c r="A356" s="106"/>
      <c r="B356" s="108" t="s">
        <v>202</v>
      </c>
      <c r="C356" s="112"/>
      <c r="D356" s="110"/>
      <c r="E356" s="111">
        <f>SUM(E354:E355)</f>
        <v>386.54</v>
      </c>
      <c r="F356" s="161"/>
    </row>
    <row r="357" spans="1:7">
      <c r="A357" s="106"/>
      <c r="B357" s="107" t="s">
        <v>203</v>
      </c>
      <c r="C357" s="62">
        <f>E356</f>
        <v>386.54</v>
      </c>
      <c r="D357" s="110">
        <v>0.22</v>
      </c>
      <c r="E357" s="109">
        <f>C357*D357</f>
        <v>85.04</v>
      </c>
      <c r="F357" s="161"/>
    </row>
    <row r="358" spans="1:7">
      <c r="A358" s="106"/>
      <c r="B358" s="107" t="s">
        <v>535</v>
      </c>
      <c r="C358" s="62">
        <f>E354</f>
        <v>386.54</v>
      </c>
      <c r="D358" s="110">
        <f>'Розрахунок відшкод.витрат'!F55</f>
        <v>2.5999999999999999E-2</v>
      </c>
      <c r="E358" s="109">
        <f>C358*D358</f>
        <v>10.050000000000001</v>
      </c>
      <c r="F358" s="161"/>
    </row>
    <row r="359" spans="1:7">
      <c r="A359" s="106"/>
      <c r="B359" s="107" t="s">
        <v>536</v>
      </c>
      <c r="C359" s="62">
        <f>E354</f>
        <v>386.54</v>
      </c>
      <c r="D359" s="109">
        <f>'Розрахунок відшкод.витрат'!F52</f>
        <v>0.31</v>
      </c>
      <c r="E359" s="109">
        <f>C359*D359</f>
        <v>119.83</v>
      </c>
      <c r="F359" s="161"/>
    </row>
    <row r="360" spans="1:7">
      <c r="A360" s="106"/>
      <c r="B360" s="107" t="s">
        <v>204</v>
      </c>
      <c r="C360" s="62">
        <v>3</v>
      </c>
      <c r="D360" s="109">
        <f>'Розрахунок відшкод.витрат'!F95</f>
        <v>4.82</v>
      </c>
      <c r="E360" s="109">
        <f>C360*D360</f>
        <v>14.46</v>
      </c>
      <c r="F360" s="161"/>
    </row>
    <row r="361" spans="1:7">
      <c r="A361" s="106"/>
      <c r="B361" s="107" t="s">
        <v>205</v>
      </c>
      <c r="C361" s="62">
        <f>[1]Лист1!$G$185</f>
        <v>14.19</v>
      </c>
      <c r="D361" s="110"/>
      <c r="E361" s="109">
        <f>C361</f>
        <v>14.19</v>
      </c>
      <c r="F361" s="161"/>
    </row>
    <row r="362" spans="1:7" ht="18.75" customHeight="1">
      <c r="A362" s="155"/>
      <c r="B362" s="108" t="s">
        <v>477</v>
      </c>
      <c r="C362" s="101"/>
      <c r="D362" s="104"/>
      <c r="E362" s="157">
        <f>SUM(E356:E361)</f>
        <v>630.11</v>
      </c>
      <c r="F362" s="161"/>
      <c r="G362" s="190"/>
    </row>
    <row r="363" spans="1:7">
      <c r="A363" s="155"/>
      <c r="B363" s="107" t="s">
        <v>478</v>
      </c>
      <c r="C363" s="158">
        <v>10</v>
      </c>
      <c r="D363" s="104"/>
      <c r="E363" s="160">
        <f>E362*10/100</f>
        <v>63.01</v>
      </c>
      <c r="F363" s="161"/>
      <c r="G363" s="190"/>
    </row>
    <row r="364" spans="1:7">
      <c r="A364" s="11"/>
      <c r="B364" s="99" t="s">
        <v>479</v>
      </c>
      <c r="C364" s="154"/>
      <c r="D364" s="11"/>
      <c r="E364" s="159">
        <f>E362+E363</f>
        <v>693.12</v>
      </c>
      <c r="F364" s="161">
        <v>693</v>
      </c>
      <c r="G364" s="190"/>
    </row>
    <row r="365" spans="1:7">
      <c r="A365" s="272" t="s">
        <v>226</v>
      </c>
      <c r="B365" s="272"/>
      <c r="C365" s="272"/>
      <c r="D365" s="68"/>
      <c r="E365" s="69"/>
      <c r="F365" s="161"/>
      <c r="G365" s="190"/>
    </row>
    <row r="366" spans="1:7">
      <c r="A366" s="63"/>
      <c r="B366" s="64"/>
      <c r="C366" s="72"/>
      <c r="D366" s="68"/>
      <c r="E366" s="69"/>
      <c r="F366" s="161"/>
      <c r="G366" s="190"/>
    </row>
    <row r="367" spans="1:7">
      <c r="A367" s="106" t="s">
        <v>195</v>
      </c>
      <c r="B367" s="274" t="s">
        <v>74</v>
      </c>
      <c r="C367" s="275" t="s">
        <v>0</v>
      </c>
      <c r="D367" s="11"/>
      <c r="E367" s="275" t="s">
        <v>196</v>
      </c>
      <c r="F367" s="161"/>
      <c r="G367" s="190"/>
    </row>
    <row r="368" spans="1:7">
      <c r="A368" s="106" t="s">
        <v>197</v>
      </c>
      <c r="B368" s="274"/>
      <c r="C368" s="275"/>
      <c r="D368" s="11"/>
      <c r="E368" s="276"/>
      <c r="F368" s="161"/>
      <c r="G368" s="190"/>
    </row>
    <row r="369" spans="1:7">
      <c r="A369" s="106">
        <v>1</v>
      </c>
      <c r="B369" s="107" t="s">
        <v>198</v>
      </c>
      <c r="C369" s="67"/>
      <c r="D369" s="11"/>
      <c r="E369" s="70"/>
      <c r="F369" s="161"/>
      <c r="G369" s="190"/>
    </row>
    <row r="370" spans="1:7">
      <c r="A370" s="106"/>
      <c r="B370" s="107" t="s">
        <v>199</v>
      </c>
      <c r="C370" s="62">
        <v>2.5</v>
      </c>
      <c r="D370" s="109">
        <f>'Розрахунок відшкод.витрат'!F29</f>
        <v>65.98</v>
      </c>
      <c r="E370" s="109">
        <f>C370*D370</f>
        <v>164.95</v>
      </c>
      <c r="F370" s="161"/>
      <c r="G370" s="190"/>
    </row>
    <row r="371" spans="1:7">
      <c r="A371" s="106"/>
      <c r="B371" s="107" t="s">
        <v>200</v>
      </c>
      <c r="C371" s="62">
        <v>104</v>
      </c>
      <c r="D371" s="109">
        <f>'Розрахунок відшкод.витрат'!F34</f>
        <v>1.64</v>
      </c>
      <c r="E371" s="109">
        <f>C371*D371</f>
        <v>170.56</v>
      </c>
      <c r="F371" s="161"/>
      <c r="G371" s="190"/>
    </row>
    <row r="372" spans="1:7">
      <c r="A372" s="106"/>
      <c r="B372" s="108" t="s">
        <v>201</v>
      </c>
      <c r="C372" s="112"/>
      <c r="D372" s="110"/>
      <c r="E372" s="111">
        <f>SUM(E370:E371)</f>
        <v>335.51</v>
      </c>
      <c r="F372" s="161"/>
      <c r="G372" s="190"/>
    </row>
    <row r="373" spans="1:7">
      <c r="A373" s="106"/>
      <c r="B373" s="107" t="s">
        <v>543</v>
      </c>
      <c r="C373" s="62">
        <f>E372</f>
        <v>335.51</v>
      </c>
      <c r="D373" s="110">
        <f>'Розрахунок відшкод.витрат'!F38</f>
        <v>0</v>
      </c>
      <c r="E373" s="109">
        <f>C373*D373</f>
        <v>0</v>
      </c>
      <c r="F373" s="161"/>
      <c r="G373" s="190"/>
    </row>
    <row r="374" spans="1:7">
      <c r="A374" s="106"/>
      <c r="B374" s="108" t="s">
        <v>202</v>
      </c>
      <c r="C374" s="112"/>
      <c r="D374" s="110"/>
      <c r="E374" s="111">
        <f>SUM(E372:E373)</f>
        <v>335.51</v>
      </c>
      <c r="F374" s="161"/>
      <c r="G374" s="190"/>
    </row>
    <row r="375" spans="1:7">
      <c r="A375" s="106"/>
      <c r="B375" s="107" t="s">
        <v>203</v>
      </c>
      <c r="C375" s="62">
        <f>E374</f>
        <v>335.51</v>
      </c>
      <c r="D375" s="110">
        <v>0.22</v>
      </c>
      <c r="E375" s="109">
        <f>C375*D375</f>
        <v>73.81</v>
      </c>
      <c r="F375" s="161"/>
      <c r="G375" s="190"/>
    </row>
    <row r="376" spans="1:7">
      <c r="A376" s="106"/>
      <c r="B376" s="107" t="s">
        <v>535</v>
      </c>
      <c r="C376" s="62">
        <f>E372</f>
        <v>335.51</v>
      </c>
      <c r="D376" s="110">
        <f>'Розрахунок відшкод.витрат'!F55</f>
        <v>2.5999999999999999E-2</v>
      </c>
      <c r="E376" s="109">
        <f>C376*D376</f>
        <v>8.7200000000000006</v>
      </c>
      <c r="F376" s="161"/>
      <c r="G376" s="190"/>
    </row>
    <row r="377" spans="1:7">
      <c r="A377" s="106"/>
      <c r="B377" s="107" t="s">
        <v>536</v>
      </c>
      <c r="C377" s="62">
        <f>E372</f>
        <v>335.51</v>
      </c>
      <c r="D377" s="109">
        <f>'Розрахунок відшкод.витрат'!F52</f>
        <v>0.31</v>
      </c>
      <c r="E377" s="109">
        <f>C377*D377</f>
        <v>104.01</v>
      </c>
      <c r="F377" s="161"/>
      <c r="G377" s="190"/>
    </row>
    <row r="378" spans="1:7">
      <c r="A378" s="106"/>
      <c r="B378" s="107" t="s">
        <v>204</v>
      </c>
      <c r="C378" s="62">
        <v>2.5</v>
      </c>
      <c r="D378" s="109">
        <f>'Розрахунок відшкод.витрат'!F95</f>
        <v>4.82</v>
      </c>
      <c r="E378" s="109">
        <f>C378*D378</f>
        <v>12.05</v>
      </c>
      <c r="F378" s="161"/>
      <c r="G378" s="190"/>
    </row>
    <row r="379" spans="1:7">
      <c r="A379" s="106"/>
      <c r="B379" s="107" t="s">
        <v>205</v>
      </c>
      <c r="C379" s="62">
        <f>[1]Лист1!$G$185</f>
        <v>14.19</v>
      </c>
      <c r="D379" s="110"/>
      <c r="E379" s="109">
        <f>C379</f>
        <v>14.19</v>
      </c>
      <c r="F379" s="161"/>
      <c r="G379" s="190"/>
    </row>
    <row r="380" spans="1:7" ht="16.5" customHeight="1">
      <c r="A380" s="155"/>
      <c r="B380" s="108" t="s">
        <v>477</v>
      </c>
      <c r="C380" s="101"/>
      <c r="D380" s="104"/>
      <c r="E380" s="157">
        <f>SUM(E374:E379)</f>
        <v>548.29</v>
      </c>
      <c r="F380" s="161"/>
      <c r="G380" s="190"/>
    </row>
    <row r="381" spans="1:7">
      <c r="A381" s="155"/>
      <c r="B381" s="107" t="s">
        <v>478</v>
      </c>
      <c r="C381" s="158">
        <v>10</v>
      </c>
      <c r="D381" s="104"/>
      <c r="E381" s="160">
        <f>E380*10/100</f>
        <v>54.83</v>
      </c>
      <c r="F381" s="161"/>
      <c r="G381" s="190"/>
    </row>
    <row r="382" spans="1:7">
      <c r="A382" s="11"/>
      <c r="B382" s="99" t="s">
        <v>479</v>
      </c>
      <c r="C382" s="154"/>
      <c r="D382" s="11"/>
      <c r="E382" s="159">
        <f>E380+E381</f>
        <v>603.12</v>
      </c>
      <c r="F382" s="161">
        <v>603</v>
      </c>
      <c r="G382" s="190"/>
    </row>
    <row r="383" spans="1:7">
      <c r="A383" s="272" t="s">
        <v>227</v>
      </c>
      <c r="B383" s="272"/>
      <c r="C383" s="272"/>
      <c r="D383" s="68"/>
      <c r="E383" s="69"/>
      <c r="F383" s="161"/>
      <c r="G383" s="190"/>
    </row>
    <row r="384" spans="1:7">
      <c r="A384" s="63"/>
      <c r="B384" s="64"/>
      <c r="C384" s="72"/>
      <c r="D384" s="68"/>
      <c r="E384" s="69"/>
      <c r="F384" s="161"/>
      <c r="G384" s="190"/>
    </row>
    <row r="385" spans="1:7">
      <c r="A385" s="106" t="s">
        <v>195</v>
      </c>
      <c r="B385" s="274" t="s">
        <v>74</v>
      </c>
      <c r="C385" s="275" t="s">
        <v>0</v>
      </c>
      <c r="D385" s="11"/>
      <c r="E385" s="275" t="s">
        <v>196</v>
      </c>
      <c r="F385" s="161"/>
      <c r="G385" s="190"/>
    </row>
    <row r="386" spans="1:7">
      <c r="A386" s="106" t="s">
        <v>197</v>
      </c>
      <c r="B386" s="274"/>
      <c r="C386" s="275"/>
      <c r="D386" s="11"/>
      <c r="E386" s="276"/>
      <c r="F386" s="161"/>
      <c r="G386" s="190"/>
    </row>
    <row r="387" spans="1:7">
      <c r="A387" s="106">
        <v>1</v>
      </c>
      <c r="B387" s="107" t="s">
        <v>198</v>
      </c>
      <c r="C387" s="67"/>
      <c r="D387" s="11"/>
      <c r="E387" s="70"/>
      <c r="F387" s="161"/>
      <c r="G387" s="190"/>
    </row>
    <row r="388" spans="1:7">
      <c r="A388" s="106"/>
      <c r="B388" s="107" t="s">
        <v>199</v>
      </c>
      <c r="C388" s="62">
        <v>0.75</v>
      </c>
      <c r="D388" s="109">
        <f>'Розрахунок відшкод.витрат'!F29</f>
        <v>65.98</v>
      </c>
      <c r="E388" s="109">
        <f>C388*D388</f>
        <v>49.49</v>
      </c>
      <c r="F388" s="161"/>
      <c r="G388" s="190"/>
    </row>
    <row r="389" spans="1:7">
      <c r="A389" s="106"/>
      <c r="B389" s="107" t="s">
        <v>200</v>
      </c>
      <c r="C389" s="62">
        <v>55</v>
      </c>
      <c r="D389" s="109">
        <f>'Розрахунок відшкод.витрат'!F34</f>
        <v>1.64</v>
      </c>
      <c r="E389" s="109">
        <f>C389*D389</f>
        <v>90.2</v>
      </c>
      <c r="F389" s="161"/>
      <c r="G389" s="190"/>
    </row>
    <row r="390" spans="1:7">
      <c r="A390" s="106"/>
      <c r="B390" s="108" t="s">
        <v>201</v>
      </c>
      <c r="C390" s="112"/>
      <c r="D390" s="110"/>
      <c r="E390" s="111">
        <f>SUM(E388:E389)</f>
        <v>139.69</v>
      </c>
      <c r="F390" s="161"/>
      <c r="G390" s="190"/>
    </row>
    <row r="391" spans="1:7">
      <c r="A391" s="106"/>
      <c r="B391" s="107" t="s">
        <v>543</v>
      </c>
      <c r="C391" s="62">
        <f>E390</f>
        <v>139.69</v>
      </c>
      <c r="D391" s="110">
        <f>'Розрахунок відшкод.витрат'!F38</f>
        <v>0</v>
      </c>
      <c r="E391" s="109">
        <f>C391*D391</f>
        <v>0</v>
      </c>
      <c r="F391" s="161"/>
      <c r="G391" s="190"/>
    </row>
    <row r="392" spans="1:7">
      <c r="A392" s="106"/>
      <c r="B392" s="108" t="s">
        <v>202</v>
      </c>
      <c r="C392" s="112"/>
      <c r="D392" s="110"/>
      <c r="E392" s="111">
        <f>SUM(E390:E391)</f>
        <v>139.69</v>
      </c>
      <c r="F392" s="161"/>
      <c r="G392" s="190"/>
    </row>
    <row r="393" spans="1:7">
      <c r="A393" s="106"/>
      <c r="B393" s="107" t="s">
        <v>203</v>
      </c>
      <c r="C393" s="62">
        <f>E392</f>
        <v>139.69</v>
      </c>
      <c r="D393" s="110">
        <v>0.22</v>
      </c>
      <c r="E393" s="109">
        <f>C393*D393</f>
        <v>30.73</v>
      </c>
      <c r="F393" s="161"/>
      <c r="G393" s="190"/>
    </row>
    <row r="394" spans="1:7">
      <c r="A394" s="106"/>
      <c r="B394" s="107" t="s">
        <v>535</v>
      </c>
      <c r="C394" s="62">
        <f>E390</f>
        <v>139.69</v>
      </c>
      <c r="D394" s="110">
        <f>'Розрахунок відшкод.витрат'!F55</f>
        <v>2.5999999999999999E-2</v>
      </c>
      <c r="E394" s="109">
        <f>C394*D394</f>
        <v>3.63</v>
      </c>
      <c r="F394" s="161"/>
      <c r="G394" s="190"/>
    </row>
    <row r="395" spans="1:7">
      <c r="A395" s="106"/>
      <c r="B395" s="107" t="s">
        <v>536</v>
      </c>
      <c r="C395" s="62">
        <f>E390</f>
        <v>139.69</v>
      </c>
      <c r="D395" s="109">
        <f>'Розрахунок відшкод.витрат'!F52</f>
        <v>0.31</v>
      </c>
      <c r="E395" s="109">
        <f>C395*D395</f>
        <v>43.3</v>
      </c>
      <c r="F395" s="161"/>
      <c r="G395" s="190"/>
    </row>
    <row r="396" spans="1:7">
      <c r="A396" s="106"/>
      <c r="B396" s="107" t="s">
        <v>204</v>
      </c>
      <c r="C396" s="62">
        <v>0.75</v>
      </c>
      <c r="D396" s="109">
        <f>'Розрахунок відшкод.витрат'!F95</f>
        <v>4.82</v>
      </c>
      <c r="E396" s="109">
        <f>C396*D396</f>
        <v>3.62</v>
      </c>
      <c r="F396" s="161"/>
      <c r="G396" s="190"/>
    </row>
    <row r="397" spans="1:7">
      <c r="A397" s="106"/>
      <c r="B397" s="107" t="s">
        <v>205</v>
      </c>
      <c r="C397" s="62">
        <f>[1]Лист1!$G$192</f>
        <v>1.26</v>
      </c>
      <c r="D397" s="110"/>
      <c r="E397" s="109">
        <f>C397</f>
        <v>1.26</v>
      </c>
      <c r="F397" s="161"/>
      <c r="G397" s="190"/>
    </row>
    <row r="398" spans="1:7" ht="16.5" customHeight="1">
      <c r="A398" s="155"/>
      <c r="B398" s="108" t="s">
        <v>477</v>
      </c>
      <c r="C398" s="101"/>
      <c r="D398" s="104"/>
      <c r="E398" s="157">
        <f>SUM(E392:E397)</f>
        <v>222.23</v>
      </c>
      <c r="F398" s="161"/>
      <c r="G398" s="190"/>
    </row>
    <row r="399" spans="1:7">
      <c r="A399" s="155"/>
      <c r="B399" s="107" t="s">
        <v>478</v>
      </c>
      <c r="C399" s="158">
        <v>10</v>
      </c>
      <c r="D399" s="104"/>
      <c r="E399" s="160">
        <f>E398*10/100</f>
        <v>22.22</v>
      </c>
      <c r="F399" s="161"/>
      <c r="G399" s="190"/>
    </row>
    <row r="400" spans="1:7">
      <c r="A400" s="11"/>
      <c r="B400" s="99" t="s">
        <v>479</v>
      </c>
      <c r="C400" s="154"/>
      <c r="D400" s="11"/>
      <c r="E400" s="159">
        <f>E398+E399</f>
        <v>244.45</v>
      </c>
      <c r="F400" s="161">
        <v>244</v>
      </c>
      <c r="G400" s="190"/>
    </row>
    <row r="401" spans="1:7">
      <c r="A401" s="272" t="s">
        <v>228</v>
      </c>
      <c r="B401" s="272"/>
      <c r="C401" s="272"/>
      <c r="D401" s="68"/>
      <c r="E401" s="69"/>
      <c r="F401" s="161"/>
      <c r="G401" s="190"/>
    </row>
    <row r="402" spans="1:7">
      <c r="A402" s="63"/>
      <c r="B402" s="64"/>
      <c r="C402" s="72"/>
      <c r="D402" s="68"/>
      <c r="E402" s="69"/>
      <c r="F402" s="161"/>
      <c r="G402" s="190"/>
    </row>
    <row r="403" spans="1:7">
      <c r="A403" s="106" t="s">
        <v>195</v>
      </c>
      <c r="B403" s="274" t="s">
        <v>74</v>
      </c>
      <c r="C403" s="275" t="s">
        <v>0</v>
      </c>
      <c r="D403" s="11"/>
      <c r="E403" s="275" t="s">
        <v>196</v>
      </c>
      <c r="F403" s="161"/>
      <c r="G403" s="190"/>
    </row>
    <row r="404" spans="1:7">
      <c r="A404" s="106" t="s">
        <v>197</v>
      </c>
      <c r="B404" s="274"/>
      <c r="C404" s="275"/>
      <c r="D404" s="11"/>
      <c r="E404" s="276"/>
      <c r="F404" s="161"/>
      <c r="G404" s="190"/>
    </row>
    <row r="405" spans="1:7">
      <c r="A405" s="106">
        <v>1</v>
      </c>
      <c r="B405" s="107" t="s">
        <v>198</v>
      </c>
      <c r="C405" s="67"/>
      <c r="D405" s="11"/>
      <c r="E405" s="70"/>
      <c r="F405" s="161"/>
      <c r="G405" s="190"/>
    </row>
    <row r="406" spans="1:7">
      <c r="A406" s="106"/>
      <c r="B406" s="107" t="s">
        <v>199</v>
      </c>
      <c r="C406" s="62">
        <v>0.5</v>
      </c>
      <c r="D406" s="109">
        <f>'Розрахунок відшкод.витрат'!F29</f>
        <v>65.98</v>
      </c>
      <c r="E406" s="109">
        <f>C406*D406</f>
        <v>32.99</v>
      </c>
      <c r="F406" s="161"/>
      <c r="G406" s="190"/>
    </row>
    <row r="407" spans="1:7">
      <c r="A407" s="106"/>
      <c r="B407" s="107" t="s">
        <v>200</v>
      </c>
      <c r="C407" s="62">
        <v>67</v>
      </c>
      <c r="D407" s="109">
        <f>'Розрахунок відшкод.витрат'!F34</f>
        <v>1.64</v>
      </c>
      <c r="E407" s="109">
        <f>C407*D407</f>
        <v>109.88</v>
      </c>
      <c r="F407" s="161"/>
      <c r="G407" s="190"/>
    </row>
    <row r="408" spans="1:7">
      <c r="A408" s="106"/>
      <c r="B408" s="108" t="s">
        <v>201</v>
      </c>
      <c r="C408" s="112"/>
      <c r="D408" s="110"/>
      <c r="E408" s="111">
        <f>SUM(E406:E407)</f>
        <v>142.87</v>
      </c>
      <c r="F408" s="161"/>
      <c r="G408" s="190"/>
    </row>
    <row r="409" spans="1:7">
      <c r="A409" s="106"/>
      <c r="B409" s="107" t="s">
        <v>543</v>
      </c>
      <c r="C409" s="62">
        <f>E408</f>
        <v>142.87</v>
      </c>
      <c r="D409" s="110">
        <f>'Розрахунок відшкод.витрат'!F38</f>
        <v>0</v>
      </c>
      <c r="E409" s="109">
        <f>C409*D409</f>
        <v>0</v>
      </c>
      <c r="F409" s="161"/>
      <c r="G409" s="190"/>
    </row>
    <row r="410" spans="1:7">
      <c r="A410" s="106"/>
      <c r="B410" s="108" t="s">
        <v>202</v>
      </c>
      <c r="C410" s="112"/>
      <c r="D410" s="110"/>
      <c r="E410" s="111">
        <f>SUM(E408:E409)</f>
        <v>142.87</v>
      </c>
      <c r="F410" s="161"/>
      <c r="G410" s="190"/>
    </row>
    <row r="411" spans="1:7">
      <c r="A411" s="106"/>
      <c r="B411" s="107" t="s">
        <v>203</v>
      </c>
      <c r="C411" s="62">
        <f>E410</f>
        <v>142.87</v>
      </c>
      <c r="D411" s="110">
        <v>0.22</v>
      </c>
      <c r="E411" s="109">
        <f>C411*D411</f>
        <v>31.43</v>
      </c>
      <c r="F411" s="161"/>
      <c r="G411" s="190"/>
    </row>
    <row r="412" spans="1:7">
      <c r="A412" s="106"/>
      <c r="B412" s="107" t="s">
        <v>535</v>
      </c>
      <c r="C412" s="62">
        <f>E408</f>
        <v>142.87</v>
      </c>
      <c r="D412" s="110">
        <f>'Розрахунок відшкод.витрат'!F55</f>
        <v>2.5999999999999999E-2</v>
      </c>
      <c r="E412" s="109">
        <f>C412*D412</f>
        <v>3.71</v>
      </c>
      <c r="F412" s="161"/>
      <c r="G412" s="190"/>
    </row>
    <row r="413" spans="1:7">
      <c r="A413" s="106"/>
      <c r="B413" s="107" t="s">
        <v>536</v>
      </c>
      <c r="C413" s="62">
        <f>E408</f>
        <v>142.87</v>
      </c>
      <c r="D413" s="109">
        <f>'Розрахунок відшкод.витрат'!F52</f>
        <v>0.31</v>
      </c>
      <c r="E413" s="109">
        <f>C413*D413</f>
        <v>44.29</v>
      </c>
      <c r="F413" s="161"/>
      <c r="G413" s="190"/>
    </row>
    <row r="414" spans="1:7">
      <c r="A414" s="106"/>
      <c r="B414" s="107" t="s">
        <v>204</v>
      </c>
      <c r="C414" s="62">
        <v>0.5</v>
      </c>
      <c r="D414" s="109">
        <f>'Розрахунок відшкод.витрат'!F95</f>
        <v>4.82</v>
      </c>
      <c r="E414" s="109">
        <f>C414*D414</f>
        <v>2.41</v>
      </c>
      <c r="F414" s="161"/>
      <c r="G414" s="190"/>
    </row>
    <row r="415" spans="1:7">
      <c r="A415" s="106"/>
      <c r="B415" s="107" t="s">
        <v>205</v>
      </c>
      <c r="C415" s="62">
        <f>[1]Лист1!$G$192</f>
        <v>1.26</v>
      </c>
      <c r="D415" s="110"/>
      <c r="E415" s="109">
        <f>C415</f>
        <v>1.26</v>
      </c>
      <c r="F415" s="161"/>
      <c r="G415" s="190"/>
    </row>
    <row r="416" spans="1:7" ht="16.5" customHeight="1">
      <c r="A416" s="155"/>
      <c r="B416" s="108" t="s">
        <v>477</v>
      </c>
      <c r="C416" s="101"/>
      <c r="D416" s="104"/>
      <c r="E416" s="157">
        <f>SUM(E410:E415)</f>
        <v>225.97</v>
      </c>
      <c r="F416" s="161"/>
      <c r="G416" s="190"/>
    </row>
    <row r="417" spans="1:7">
      <c r="A417" s="155"/>
      <c r="B417" s="107" t="s">
        <v>478</v>
      </c>
      <c r="C417" s="158">
        <v>10</v>
      </c>
      <c r="D417" s="104"/>
      <c r="E417" s="160">
        <f>E416*10/100</f>
        <v>22.6</v>
      </c>
      <c r="F417" s="161"/>
      <c r="G417" s="190"/>
    </row>
    <row r="418" spans="1:7">
      <c r="A418" s="11"/>
      <c r="B418" s="99" t="s">
        <v>479</v>
      </c>
      <c r="C418" s="154"/>
      <c r="D418" s="11"/>
      <c r="E418" s="159">
        <f>E416+E417</f>
        <v>248.57</v>
      </c>
      <c r="F418" s="161">
        <v>249</v>
      </c>
      <c r="G418" s="190"/>
    </row>
    <row r="419" spans="1:7">
      <c r="A419" s="277" t="s">
        <v>229</v>
      </c>
      <c r="B419" s="277"/>
      <c r="C419" s="277"/>
      <c r="D419" s="68"/>
      <c r="E419" s="69"/>
      <c r="F419" s="161"/>
      <c r="G419" s="190"/>
    </row>
    <row r="420" spans="1:7">
      <c r="A420" s="106" t="s">
        <v>195</v>
      </c>
      <c r="B420" s="274" t="s">
        <v>74</v>
      </c>
      <c r="C420" s="275" t="s">
        <v>0</v>
      </c>
      <c r="D420" s="11"/>
      <c r="E420" s="275" t="s">
        <v>196</v>
      </c>
      <c r="F420" s="161"/>
      <c r="G420" s="190"/>
    </row>
    <row r="421" spans="1:7">
      <c r="A421" s="106" t="s">
        <v>197</v>
      </c>
      <c r="B421" s="274"/>
      <c r="C421" s="275"/>
      <c r="D421" s="11"/>
      <c r="E421" s="276"/>
      <c r="F421" s="161"/>
      <c r="G421" s="190"/>
    </row>
    <row r="422" spans="1:7">
      <c r="A422" s="106">
        <v>1</v>
      </c>
      <c r="B422" s="107" t="s">
        <v>198</v>
      </c>
      <c r="C422" s="67"/>
      <c r="D422" s="11"/>
      <c r="E422" s="70"/>
      <c r="F422" s="161"/>
      <c r="G422" s="190"/>
    </row>
    <row r="423" spans="1:7">
      <c r="A423" s="106"/>
      <c r="B423" s="107" t="s">
        <v>199</v>
      </c>
      <c r="C423" s="62">
        <v>0.25</v>
      </c>
      <c r="D423" s="109">
        <f>'Розрахунок відшкод.витрат'!F29</f>
        <v>65.98</v>
      </c>
      <c r="E423" s="109">
        <f>C423*D423</f>
        <v>16.5</v>
      </c>
      <c r="F423" s="161"/>
      <c r="G423" s="190"/>
    </row>
    <row r="424" spans="1:7">
      <c r="A424" s="106"/>
      <c r="B424" s="107" t="s">
        <v>200</v>
      </c>
      <c r="C424" s="62">
        <v>15.7</v>
      </c>
      <c r="D424" s="109">
        <f>'Розрахунок відшкод.витрат'!F34</f>
        <v>1.64</v>
      </c>
      <c r="E424" s="109">
        <f>C424*D424</f>
        <v>25.75</v>
      </c>
      <c r="F424" s="161"/>
    </row>
    <row r="425" spans="1:7">
      <c r="A425" s="106"/>
      <c r="B425" s="108" t="s">
        <v>201</v>
      </c>
      <c r="C425" s="112"/>
      <c r="D425" s="110"/>
      <c r="E425" s="111">
        <f>SUM(E423:E424)</f>
        <v>42.25</v>
      </c>
      <c r="F425" s="161"/>
    </row>
    <row r="426" spans="1:7">
      <c r="A426" s="106"/>
      <c r="B426" s="107" t="s">
        <v>543</v>
      </c>
      <c r="C426" s="62">
        <f>E425</f>
        <v>42.25</v>
      </c>
      <c r="D426" s="110">
        <f>'Розрахунок відшкод.витрат'!F38</f>
        <v>0</v>
      </c>
      <c r="E426" s="109">
        <f>C426*D426</f>
        <v>0</v>
      </c>
      <c r="F426" s="161"/>
    </row>
    <row r="427" spans="1:7">
      <c r="A427" s="106"/>
      <c r="B427" s="108" t="s">
        <v>202</v>
      </c>
      <c r="C427" s="112"/>
      <c r="D427" s="110"/>
      <c r="E427" s="111">
        <f>SUM(E425:E426)</f>
        <v>42.25</v>
      </c>
      <c r="F427" s="161"/>
    </row>
    <row r="428" spans="1:7">
      <c r="A428" s="106"/>
      <c r="B428" s="107" t="s">
        <v>203</v>
      </c>
      <c r="C428" s="62">
        <f>E427</f>
        <v>42.25</v>
      </c>
      <c r="D428" s="110">
        <v>0.22</v>
      </c>
      <c r="E428" s="109">
        <f>C428*D428</f>
        <v>9.3000000000000007</v>
      </c>
      <c r="F428" s="161"/>
    </row>
    <row r="429" spans="1:7">
      <c r="A429" s="106"/>
      <c r="B429" s="107" t="s">
        <v>535</v>
      </c>
      <c r="C429" s="62">
        <f>E425</f>
        <v>42.25</v>
      </c>
      <c r="D429" s="110">
        <f>'Розрахунок відшкод.витрат'!F55</f>
        <v>2.5999999999999999E-2</v>
      </c>
      <c r="E429" s="109">
        <f>C429*D429</f>
        <v>1.1000000000000001</v>
      </c>
      <c r="F429" s="161"/>
    </row>
    <row r="430" spans="1:7">
      <c r="A430" s="106"/>
      <c r="B430" s="107" t="s">
        <v>536</v>
      </c>
      <c r="C430" s="62">
        <f>E425</f>
        <v>42.25</v>
      </c>
      <c r="D430" s="109">
        <f>'Розрахунок відшкод.витрат'!F52</f>
        <v>0.31</v>
      </c>
      <c r="E430" s="109">
        <f>C430*D430</f>
        <v>13.1</v>
      </c>
      <c r="F430" s="161"/>
    </row>
    <row r="431" spans="1:7">
      <c r="A431" s="106"/>
      <c r="B431" s="107" t="s">
        <v>204</v>
      </c>
      <c r="C431" s="62">
        <v>0.25</v>
      </c>
      <c r="D431" s="109">
        <f>'Розрахунок відшкод.витрат'!F95</f>
        <v>4.82</v>
      </c>
      <c r="E431" s="109">
        <f>C431*D431</f>
        <v>1.21</v>
      </c>
      <c r="F431" s="161"/>
    </row>
    <row r="432" spans="1:7">
      <c r="A432" s="106"/>
      <c r="B432" s="107" t="s">
        <v>205</v>
      </c>
      <c r="C432" s="62">
        <f>[1]Лист1!$G$199</f>
        <v>0.84</v>
      </c>
      <c r="D432" s="110"/>
      <c r="E432" s="109">
        <f>C432</f>
        <v>0.84</v>
      </c>
      <c r="F432" s="161"/>
    </row>
    <row r="433" spans="1:7" ht="16.5" customHeight="1">
      <c r="A433" s="155"/>
      <c r="B433" s="108" t="s">
        <v>477</v>
      </c>
      <c r="C433" s="101"/>
      <c r="D433" s="104"/>
      <c r="E433" s="157">
        <f>SUM(E427:E432)</f>
        <v>67.8</v>
      </c>
      <c r="F433" s="161"/>
      <c r="G433" s="190"/>
    </row>
    <row r="434" spans="1:7">
      <c r="A434" s="155"/>
      <c r="B434" s="107" t="s">
        <v>478</v>
      </c>
      <c r="C434" s="158">
        <v>10</v>
      </c>
      <c r="D434" s="104"/>
      <c r="E434" s="160">
        <f>E433*10/100</f>
        <v>6.78</v>
      </c>
      <c r="F434" s="161"/>
      <c r="G434" s="190"/>
    </row>
    <row r="435" spans="1:7">
      <c r="A435" s="11"/>
      <c r="B435" s="99" t="s">
        <v>479</v>
      </c>
      <c r="C435" s="154"/>
      <c r="D435" s="11"/>
      <c r="E435" s="159">
        <f>E433+E434</f>
        <v>74.58</v>
      </c>
      <c r="F435" s="193">
        <f>E435</f>
        <v>75</v>
      </c>
      <c r="G435" s="190"/>
    </row>
    <row r="436" spans="1:7">
      <c r="A436" s="64"/>
      <c r="B436" s="64"/>
      <c r="C436" s="72"/>
      <c r="D436" s="68"/>
      <c r="E436" s="69"/>
      <c r="F436" s="161"/>
      <c r="G436" s="190"/>
    </row>
    <row r="437" spans="1:7">
      <c r="A437" s="64"/>
      <c r="B437" s="64"/>
      <c r="C437" s="72"/>
      <c r="D437" s="68"/>
      <c r="E437" s="69"/>
      <c r="F437" s="161"/>
      <c r="G437" s="190"/>
    </row>
    <row r="438" spans="1:7">
      <c r="A438" s="272" t="s">
        <v>230</v>
      </c>
      <c r="B438" s="272"/>
      <c r="C438" s="272"/>
      <c r="D438" s="68"/>
      <c r="E438" s="69"/>
      <c r="F438" s="161"/>
      <c r="G438" s="190"/>
    </row>
    <row r="439" spans="1:7">
      <c r="A439" s="64"/>
      <c r="B439" s="64"/>
      <c r="C439" s="72"/>
      <c r="D439" s="68"/>
      <c r="E439" s="69"/>
      <c r="F439" s="161"/>
      <c r="G439" s="190"/>
    </row>
    <row r="440" spans="1:7">
      <c r="A440" s="106" t="s">
        <v>195</v>
      </c>
      <c r="B440" s="274" t="s">
        <v>74</v>
      </c>
      <c r="C440" s="275" t="s">
        <v>0</v>
      </c>
      <c r="D440" s="11"/>
      <c r="E440" s="275" t="s">
        <v>196</v>
      </c>
      <c r="F440" s="161"/>
      <c r="G440" s="190"/>
    </row>
    <row r="441" spans="1:7">
      <c r="A441" s="106" t="s">
        <v>197</v>
      </c>
      <c r="B441" s="274"/>
      <c r="C441" s="275"/>
      <c r="D441" s="11"/>
      <c r="E441" s="276"/>
      <c r="F441" s="161"/>
      <c r="G441" s="190"/>
    </row>
    <row r="442" spans="1:7">
      <c r="A442" s="106">
        <v>1</v>
      </c>
      <c r="B442" s="107" t="s">
        <v>198</v>
      </c>
      <c r="C442" s="67"/>
      <c r="D442" s="11"/>
      <c r="E442" s="70"/>
      <c r="F442" s="161"/>
      <c r="G442" s="190"/>
    </row>
    <row r="443" spans="1:7">
      <c r="A443" s="106"/>
      <c r="B443" s="107" t="s">
        <v>199</v>
      </c>
      <c r="C443" s="62">
        <v>0.25</v>
      </c>
      <c r="D443" s="109">
        <f>'Розрахунок відшкод.витрат'!F29</f>
        <v>65.98</v>
      </c>
      <c r="E443" s="109">
        <f>C443*D443</f>
        <v>16.5</v>
      </c>
      <c r="F443" s="161"/>
      <c r="G443" s="190"/>
    </row>
    <row r="444" spans="1:7">
      <c r="A444" s="106"/>
      <c r="B444" s="107" t="s">
        <v>200</v>
      </c>
      <c r="C444" s="62">
        <v>31.4</v>
      </c>
      <c r="D444" s="109">
        <f>'Розрахунок відшкод.витрат'!F34</f>
        <v>1.64</v>
      </c>
      <c r="E444" s="109">
        <f>C444*D444</f>
        <v>51.5</v>
      </c>
      <c r="F444" s="161"/>
      <c r="G444" s="190"/>
    </row>
    <row r="445" spans="1:7">
      <c r="A445" s="106"/>
      <c r="B445" s="108" t="s">
        <v>201</v>
      </c>
      <c r="C445" s="112"/>
      <c r="D445" s="110"/>
      <c r="E445" s="111">
        <f>SUM(E443:E444)</f>
        <v>68</v>
      </c>
      <c r="F445" s="161"/>
      <c r="G445" s="190"/>
    </row>
    <row r="446" spans="1:7">
      <c r="A446" s="106"/>
      <c r="B446" s="107" t="s">
        <v>543</v>
      </c>
      <c r="C446" s="62">
        <f>E445</f>
        <v>68</v>
      </c>
      <c r="D446" s="110">
        <f>'Розрахунок відшкод.витрат'!F38</f>
        <v>0</v>
      </c>
      <c r="E446" s="109">
        <f>C446*D446</f>
        <v>0</v>
      </c>
      <c r="F446" s="161"/>
      <c r="G446" s="190"/>
    </row>
    <row r="447" spans="1:7">
      <c r="A447" s="106"/>
      <c r="B447" s="108" t="s">
        <v>202</v>
      </c>
      <c r="C447" s="112"/>
      <c r="D447" s="110"/>
      <c r="E447" s="111">
        <f>SUM(E445:E446)</f>
        <v>68</v>
      </c>
      <c r="F447" s="161"/>
      <c r="G447" s="190"/>
    </row>
    <row r="448" spans="1:7">
      <c r="A448" s="106"/>
      <c r="B448" s="107" t="s">
        <v>203</v>
      </c>
      <c r="C448" s="62">
        <f>E447</f>
        <v>68</v>
      </c>
      <c r="D448" s="110">
        <v>0.22</v>
      </c>
      <c r="E448" s="109">
        <f>C448*D448</f>
        <v>14.96</v>
      </c>
      <c r="F448" s="161"/>
      <c r="G448" s="190"/>
    </row>
    <row r="449" spans="1:7">
      <c r="A449" s="106"/>
      <c r="B449" s="107" t="s">
        <v>535</v>
      </c>
      <c r="C449" s="62">
        <f>E445</f>
        <v>68</v>
      </c>
      <c r="D449" s="110">
        <f>'Розрахунок відшкод.витрат'!F55</f>
        <v>2.5999999999999999E-2</v>
      </c>
      <c r="E449" s="109">
        <f>C449*D449</f>
        <v>1.77</v>
      </c>
      <c r="F449" s="161"/>
      <c r="G449" s="190"/>
    </row>
    <row r="450" spans="1:7">
      <c r="A450" s="106"/>
      <c r="B450" s="107" t="s">
        <v>536</v>
      </c>
      <c r="C450" s="62">
        <f>E445</f>
        <v>68</v>
      </c>
      <c r="D450" s="109">
        <f>'Розрахунок відшкод.витрат'!F52</f>
        <v>0.31</v>
      </c>
      <c r="E450" s="109">
        <f>C450*D450</f>
        <v>21.08</v>
      </c>
      <c r="F450" s="161"/>
      <c r="G450" s="190"/>
    </row>
    <row r="451" spans="1:7">
      <c r="A451" s="106"/>
      <c r="B451" s="107" t="s">
        <v>204</v>
      </c>
      <c r="C451" s="62">
        <v>0.34</v>
      </c>
      <c r="D451" s="109">
        <f>'Розрахунок відшкод.витрат'!F95</f>
        <v>4.82</v>
      </c>
      <c r="E451" s="109">
        <f>C451*D451</f>
        <v>1.64</v>
      </c>
      <c r="F451" s="161"/>
      <c r="G451" s="190"/>
    </row>
    <row r="452" spans="1:7">
      <c r="A452" s="106"/>
      <c r="B452" s="107" t="s">
        <v>205</v>
      </c>
      <c r="C452" s="62">
        <f>[1]Лист1!$G$192</f>
        <v>1.26</v>
      </c>
      <c r="D452" s="110"/>
      <c r="E452" s="109">
        <f>C452</f>
        <v>1.26</v>
      </c>
      <c r="F452" s="161"/>
      <c r="G452" s="190"/>
    </row>
    <row r="453" spans="1:7" ht="16.5" customHeight="1">
      <c r="A453" s="155"/>
      <c r="B453" s="108" t="s">
        <v>477</v>
      </c>
      <c r="C453" s="101"/>
      <c r="D453" s="104"/>
      <c r="E453" s="157">
        <f>SUM(E447:E452)</f>
        <v>108.71</v>
      </c>
      <c r="F453" s="161"/>
      <c r="G453" s="190"/>
    </row>
    <row r="454" spans="1:7">
      <c r="A454" s="155"/>
      <c r="B454" s="107" t="s">
        <v>478</v>
      </c>
      <c r="C454" s="158">
        <v>10</v>
      </c>
      <c r="D454" s="104"/>
      <c r="E454" s="160">
        <f>E453*10/100</f>
        <v>10.87</v>
      </c>
      <c r="F454" s="161"/>
      <c r="G454" s="190"/>
    </row>
    <row r="455" spans="1:7">
      <c r="A455" s="11"/>
      <c r="B455" s="99" t="s">
        <v>479</v>
      </c>
      <c r="C455" s="154"/>
      <c r="D455" s="11"/>
      <c r="E455" s="159">
        <f>E453+E454</f>
        <v>119.58</v>
      </c>
      <c r="F455" s="193">
        <f>E455</f>
        <v>120</v>
      </c>
      <c r="G455" s="190"/>
    </row>
    <row r="456" spans="1:7">
      <c r="A456" s="63"/>
      <c r="B456" s="64"/>
      <c r="C456" s="72"/>
      <c r="D456" s="68"/>
      <c r="E456" s="69"/>
      <c r="F456" s="161"/>
      <c r="G456" s="190"/>
    </row>
    <row r="457" spans="1:7">
      <c r="A457" s="272" t="s">
        <v>231</v>
      </c>
      <c r="B457" s="272"/>
      <c r="C457" s="272"/>
      <c r="D457" s="68"/>
      <c r="E457" s="69"/>
      <c r="F457" s="161"/>
      <c r="G457" s="190"/>
    </row>
    <row r="458" spans="1:7">
      <c r="A458" s="63"/>
      <c r="B458" s="64"/>
      <c r="C458" s="72"/>
      <c r="D458" s="68"/>
      <c r="E458" s="69"/>
      <c r="F458" s="161"/>
      <c r="G458" s="190"/>
    </row>
    <row r="459" spans="1:7">
      <c r="A459" s="106" t="s">
        <v>195</v>
      </c>
      <c r="B459" s="274" t="s">
        <v>74</v>
      </c>
      <c r="C459" s="275" t="s">
        <v>0</v>
      </c>
      <c r="D459" s="11"/>
      <c r="E459" s="275" t="s">
        <v>196</v>
      </c>
      <c r="F459" s="161"/>
      <c r="G459" s="190"/>
    </row>
    <row r="460" spans="1:7">
      <c r="A460" s="106" t="s">
        <v>197</v>
      </c>
      <c r="B460" s="274"/>
      <c r="C460" s="275"/>
      <c r="D460" s="11"/>
      <c r="E460" s="276"/>
      <c r="F460" s="161"/>
      <c r="G460" s="190"/>
    </row>
    <row r="461" spans="1:7">
      <c r="A461" s="106">
        <v>1</v>
      </c>
      <c r="B461" s="107" t="s">
        <v>198</v>
      </c>
      <c r="C461" s="67"/>
      <c r="D461" s="11"/>
      <c r="E461" s="70"/>
      <c r="F461" s="161"/>
      <c r="G461" s="190"/>
    </row>
    <row r="462" spans="1:7">
      <c r="A462" s="106"/>
      <c r="B462" s="107" t="s">
        <v>199</v>
      </c>
      <c r="C462" s="62">
        <v>0.25</v>
      </c>
      <c r="D462" s="109">
        <f>'Розрахунок відшкод.витрат'!F29</f>
        <v>65.98</v>
      </c>
      <c r="E462" s="109">
        <f>C462*D462</f>
        <v>16.5</v>
      </c>
      <c r="F462" s="161"/>
      <c r="G462" s="190"/>
    </row>
    <row r="463" spans="1:7">
      <c r="A463" s="106"/>
      <c r="B463" s="107" t="s">
        <v>200</v>
      </c>
      <c r="C463" s="62">
        <v>14.4</v>
      </c>
      <c r="D463" s="109">
        <f>'Розрахунок відшкод.витрат'!F34</f>
        <v>1.64</v>
      </c>
      <c r="E463" s="109">
        <f>C463*D463</f>
        <v>23.62</v>
      </c>
      <c r="F463" s="161"/>
      <c r="G463" s="190"/>
    </row>
    <row r="464" spans="1:7">
      <c r="A464" s="106"/>
      <c r="B464" s="108" t="s">
        <v>201</v>
      </c>
      <c r="C464" s="112"/>
      <c r="D464" s="110"/>
      <c r="E464" s="111">
        <f>SUM(E462:E463)</f>
        <v>40.119999999999997</v>
      </c>
      <c r="F464" s="161"/>
      <c r="G464" s="190"/>
    </row>
    <row r="465" spans="1:7">
      <c r="A465" s="106"/>
      <c r="B465" s="107" t="s">
        <v>543</v>
      </c>
      <c r="C465" s="62">
        <f>E464</f>
        <v>40.119999999999997</v>
      </c>
      <c r="D465" s="110">
        <f>'Розрахунок відшкод.витрат'!F38</f>
        <v>0</v>
      </c>
      <c r="E465" s="109">
        <f>C465*D465</f>
        <v>0</v>
      </c>
      <c r="F465" s="161"/>
      <c r="G465" s="190"/>
    </row>
    <row r="466" spans="1:7">
      <c r="A466" s="106"/>
      <c r="B466" s="108" t="s">
        <v>202</v>
      </c>
      <c r="C466" s="112"/>
      <c r="D466" s="110"/>
      <c r="E466" s="111">
        <f>SUM(E464:E465)</f>
        <v>40.119999999999997</v>
      </c>
      <c r="F466" s="161"/>
      <c r="G466" s="190"/>
    </row>
    <row r="467" spans="1:7">
      <c r="A467" s="106"/>
      <c r="B467" s="107" t="s">
        <v>203</v>
      </c>
      <c r="C467" s="62">
        <f>E466</f>
        <v>40.119999999999997</v>
      </c>
      <c r="D467" s="110">
        <v>0.22</v>
      </c>
      <c r="E467" s="109">
        <f>C467*D467</f>
        <v>8.83</v>
      </c>
      <c r="F467" s="161"/>
      <c r="G467" s="190"/>
    </row>
    <row r="468" spans="1:7">
      <c r="A468" s="106"/>
      <c r="B468" s="107" t="s">
        <v>535</v>
      </c>
      <c r="C468" s="62">
        <f>E464</f>
        <v>40.119999999999997</v>
      </c>
      <c r="D468" s="110">
        <f>'Розрахунок відшкод.витрат'!F55</f>
        <v>2.5999999999999999E-2</v>
      </c>
      <c r="E468" s="109">
        <f>C468*D468</f>
        <v>1.04</v>
      </c>
      <c r="F468" s="161"/>
      <c r="G468" s="190"/>
    </row>
    <row r="469" spans="1:7">
      <c r="A469" s="106"/>
      <c r="B469" s="107" t="s">
        <v>536</v>
      </c>
      <c r="C469" s="62">
        <f>E464</f>
        <v>40.119999999999997</v>
      </c>
      <c r="D469" s="109">
        <f>'Розрахунок відшкод.витрат'!F52</f>
        <v>0.31</v>
      </c>
      <c r="E469" s="109">
        <f>C469*D469</f>
        <v>12.44</v>
      </c>
      <c r="F469" s="161"/>
      <c r="G469" s="190"/>
    </row>
    <row r="470" spans="1:7">
      <c r="A470" s="106"/>
      <c r="B470" s="107" t="s">
        <v>204</v>
      </c>
      <c r="C470" s="62">
        <v>0.25</v>
      </c>
      <c r="D470" s="109">
        <f>'Розрахунок відшкод.витрат'!F95</f>
        <v>4.82</v>
      </c>
      <c r="E470" s="109">
        <f>C470*D470</f>
        <v>1.21</v>
      </c>
      <c r="F470" s="161"/>
      <c r="G470" s="190"/>
    </row>
    <row r="471" spans="1:7">
      <c r="A471" s="106"/>
      <c r="B471" s="107" t="s">
        <v>205</v>
      </c>
      <c r="C471" s="117">
        <f>[1]Лист1!$G$199</f>
        <v>0.84</v>
      </c>
      <c r="D471" s="110"/>
      <c r="E471" s="109">
        <f>C471</f>
        <v>0.84</v>
      </c>
      <c r="F471" s="161"/>
      <c r="G471" s="190"/>
    </row>
    <row r="472" spans="1:7" ht="18" customHeight="1">
      <c r="A472" s="155"/>
      <c r="B472" s="108" t="s">
        <v>477</v>
      </c>
      <c r="C472" s="101"/>
      <c r="D472" s="104"/>
      <c r="E472" s="157">
        <f>SUM(E466:E471)</f>
        <v>64.48</v>
      </c>
      <c r="F472" s="161"/>
      <c r="G472" s="190"/>
    </row>
    <row r="473" spans="1:7">
      <c r="A473" s="155"/>
      <c r="B473" s="107" t="s">
        <v>478</v>
      </c>
      <c r="C473" s="158">
        <v>10</v>
      </c>
      <c r="D473" s="104"/>
      <c r="E473" s="160">
        <f>E472*10/100</f>
        <v>6.45</v>
      </c>
      <c r="F473" s="161"/>
      <c r="G473" s="190"/>
    </row>
    <row r="474" spans="1:7">
      <c r="A474" s="11"/>
      <c r="B474" s="99" t="s">
        <v>479</v>
      </c>
      <c r="C474" s="154"/>
      <c r="D474" s="11"/>
      <c r="E474" s="159">
        <f>E472+E473</f>
        <v>70.930000000000007</v>
      </c>
      <c r="F474" s="193">
        <f>E474</f>
        <v>71</v>
      </c>
      <c r="G474" s="190"/>
    </row>
    <row r="475" spans="1:7">
      <c r="A475" s="63"/>
      <c r="B475" s="64"/>
      <c r="C475" s="72"/>
      <c r="D475" s="68"/>
      <c r="E475" s="69"/>
      <c r="F475" s="193"/>
      <c r="G475" s="190"/>
    </row>
    <row r="476" spans="1:7">
      <c r="A476" s="272" t="s">
        <v>232</v>
      </c>
      <c r="B476" s="272"/>
      <c r="C476" s="272"/>
      <c r="D476" s="68"/>
      <c r="E476" s="69"/>
      <c r="F476" s="193"/>
      <c r="G476" s="190"/>
    </row>
    <row r="477" spans="1:7">
      <c r="A477" s="63"/>
      <c r="B477" s="64"/>
      <c r="C477" s="72"/>
      <c r="D477" s="68"/>
      <c r="E477" s="69"/>
      <c r="F477" s="193"/>
      <c r="G477" s="190"/>
    </row>
    <row r="478" spans="1:7">
      <c r="A478" s="106" t="s">
        <v>195</v>
      </c>
      <c r="B478" s="274" t="s">
        <v>74</v>
      </c>
      <c r="C478" s="275" t="s">
        <v>0</v>
      </c>
      <c r="D478" s="11"/>
      <c r="E478" s="275" t="s">
        <v>196</v>
      </c>
      <c r="F478" s="193"/>
      <c r="G478" s="190"/>
    </row>
    <row r="479" spans="1:7">
      <c r="A479" s="106" t="s">
        <v>197</v>
      </c>
      <c r="B479" s="274"/>
      <c r="C479" s="275"/>
      <c r="D479" s="11"/>
      <c r="E479" s="276"/>
      <c r="F479" s="193"/>
      <c r="G479" s="190"/>
    </row>
    <row r="480" spans="1:7">
      <c r="A480" s="106">
        <v>1</v>
      </c>
      <c r="B480" s="107" t="s">
        <v>198</v>
      </c>
      <c r="C480" s="67"/>
      <c r="D480" s="11"/>
      <c r="E480" s="70"/>
      <c r="F480" s="193"/>
      <c r="G480" s="190"/>
    </row>
    <row r="481" spans="1:7">
      <c r="A481" s="106"/>
      <c r="B481" s="107" t="s">
        <v>199</v>
      </c>
      <c r="C481" s="62">
        <v>0.5</v>
      </c>
      <c r="D481" s="109">
        <f>'Розрахунок відшкод.витрат'!F29</f>
        <v>65.98</v>
      </c>
      <c r="E481" s="109">
        <f>C481*D481</f>
        <v>32.99</v>
      </c>
      <c r="F481" s="193"/>
      <c r="G481" s="190"/>
    </row>
    <row r="482" spans="1:7">
      <c r="A482" s="106"/>
      <c r="B482" s="107" t="s">
        <v>200</v>
      </c>
      <c r="C482" s="62">
        <v>37.799999999999997</v>
      </c>
      <c r="D482" s="109">
        <f>'Розрахунок відшкод.витрат'!F34</f>
        <v>1.64</v>
      </c>
      <c r="E482" s="109">
        <f>C482*D482</f>
        <v>61.99</v>
      </c>
      <c r="F482" s="193"/>
      <c r="G482" s="190"/>
    </row>
    <row r="483" spans="1:7">
      <c r="A483" s="106"/>
      <c r="B483" s="108" t="s">
        <v>201</v>
      </c>
      <c r="C483" s="112"/>
      <c r="D483" s="110"/>
      <c r="E483" s="111">
        <f>SUM(E481:E482)</f>
        <v>94.98</v>
      </c>
      <c r="F483" s="193"/>
      <c r="G483" s="190"/>
    </row>
    <row r="484" spans="1:7">
      <c r="A484" s="106"/>
      <c r="B484" s="107" t="s">
        <v>543</v>
      </c>
      <c r="C484" s="62">
        <f>E483</f>
        <v>94.98</v>
      </c>
      <c r="D484" s="110">
        <f>'Розрахунок відшкод.витрат'!F38</f>
        <v>0</v>
      </c>
      <c r="E484" s="109">
        <f>C484*D484</f>
        <v>0</v>
      </c>
      <c r="F484" s="193"/>
      <c r="G484" s="190"/>
    </row>
    <row r="485" spans="1:7">
      <c r="A485" s="106"/>
      <c r="B485" s="108" t="s">
        <v>202</v>
      </c>
      <c r="C485" s="112"/>
      <c r="D485" s="110"/>
      <c r="E485" s="111">
        <f>SUM(E483:E484)</f>
        <v>94.98</v>
      </c>
      <c r="F485" s="193"/>
      <c r="G485" s="190"/>
    </row>
    <row r="486" spans="1:7">
      <c r="A486" s="106"/>
      <c r="B486" s="107" t="s">
        <v>203</v>
      </c>
      <c r="C486" s="62">
        <f>E485</f>
        <v>94.98</v>
      </c>
      <c r="D486" s="110">
        <v>0.22</v>
      </c>
      <c r="E486" s="109">
        <f>C486*D486</f>
        <v>20.9</v>
      </c>
      <c r="F486" s="193"/>
      <c r="G486" s="190"/>
    </row>
    <row r="487" spans="1:7">
      <c r="A487" s="106"/>
      <c r="B487" s="107" t="s">
        <v>535</v>
      </c>
      <c r="C487" s="62">
        <f>E483</f>
        <v>94.98</v>
      </c>
      <c r="D487" s="110">
        <f>'Розрахунок відшкод.витрат'!F55</f>
        <v>2.5999999999999999E-2</v>
      </c>
      <c r="E487" s="109">
        <f>C487*D487</f>
        <v>2.4700000000000002</v>
      </c>
      <c r="F487" s="193"/>
      <c r="G487" s="190"/>
    </row>
    <row r="488" spans="1:7">
      <c r="A488" s="106"/>
      <c r="B488" s="107" t="s">
        <v>536</v>
      </c>
      <c r="C488" s="62">
        <f>E483</f>
        <v>94.98</v>
      </c>
      <c r="D488" s="109">
        <f>'Розрахунок відшкод.витрат'!F52</f>
        <v>0.31</v>
      </c>
      <c r="E488" s="109">
        <f>C488*D488</f>
        <v>29.44</v>
      </c>
      <c r="F488" s="193"/>
      <c r="G488" s="190"/>
    </row>
    <row r="489" spans="1:7">
      <c r="A489" s="106"/>
      <c r="B489" s="107" t="s">
        <v>204</v>
      </c>
      <c r="C489" s="62">
        <v>0.5</v>
      </c>
      <c r="D489" s="109">
        <f>'Розрахунок відшкод.витрат'!F95</f>
        <v>4.82</v>
      </c>
      <c r="E489" s="109">
        <f>C489*D489</f>
        <v>2.41</v>
      </c>
      <c r="F489" s="193"/>
      <c r="G489" s="190"/>
    </row>
    <row r="490" spans="1:7">
      <c r="A490" s="106"/>
      <c r="B490" s="107" t="s">
        <v>205</v>
      </c>
      <c r="C490" s="62">
        <f>[1]Лист1!$G$207</f>
        <v>1.73</v>
      </c>
      <c r="D490" s="110"/>
      <c r="E490" s="109">
        <f>C490</f>
        <v>1.73</v>
      </c>
      <c r="F490" s="193"/>
      <c r="G490" s="190"/>
    </row>
    <row r="491" spans="1:7" ht="18" customHeight="1">
      <c r="A491" s="155"/>
      <c r="B491" s="108" t="s">
        <v>477</v>
      </c>
      <c r="C491" s="101"/>
      <c r="D491" s="104"/>
      <c r="E491" s="157">
        <f>SUM(E485:E490)</f>
        <v>151.93</v>
      </c>
      <c r="F491" s="193"/>
      <c r="G491" s="190"/>
    </row>
    <row r="492" spans="1:7">
      <c r="A492" s="155"/>
      <c r="B492" s="107" t="s">
        <v>478</v>
      </c>
      <c r="C492" s="158">
        <v>10</v>
      </c>
      <c r="D492" s="104"/>
      <c r="E492" s="160">
        <f>E491*10/100</f>
        <v>15.19</v>
      </c>
      <c r="F492" s="193"/>
      <c r="G492" s="190"/>
    </row>
    <row r="493" spans="1:7">
      <c r="A493" s="11"/>
      <c r="B493" s="99" t="s">
        <v>479</v>
      </c>
      <c r="C493" s="154"/>
      <c r="D493" s="11"/>
      <c r="E493" s="159">
        <f>E491+E492</f>
        <v>167.12</v>
      </c>
      <c r="F493" s="193">
        <f>E493</f>
        <v>167</v>
      </c>
      <c r="G493" s="190"/>
    </row>
    <row r="494" spans="1:7">
      <c r="A494" s="272" t="s">
        <v>233</v>
      </c>
      <c r="B494" s="272"/>
      <c r="C494" s="272"/>
      <c r="D494" s="68"/>
      <c r="E494" s="69"/>
      <c r="F494" s="193"/>
    </row>
    <row r="495" spans="1:7">
      <c r="A495" s="63"/>
      <c r="B495" s="64"/>
      <c r="C495" s="72"/>
      <c r="D495" s="68"/>
      <c r="E495" s="69"/>
      <c r="F495" s="193"/>
    </row>
    <row r="496" spans="1:7">
      <c r="A496" s="106" t="s">
        <v>195</v>
      </c>
      <c r="B496" s="274" t="s">
        <v>74</v>
      </c>
      <c r="C496" s="275" t="s">
        <v>0</v>
      </c>
      <c r="D496" s="11"/>
      <c r="E496" s="275" t="s">
        <v>196</v>
      </c>
      <c r="F496" s="193"/>
    </row>
    <row r="497" spans="1:7">
      <c r="A497" s="106" t="s">
        <v>197</v>
      </c>
      <c r="B497" s="274"/>
      <c r="C497" s="275"/>
      <c r="D497" s="11"/>
      <c r="E497" s="276"/>
      <c r="F497" s="193"/>
    </row>
    <row r="498" spans="1:7">
      <c r="A498" s="106">
        <v>1</v>
      </c>
      <c r="B498" s="107" t="s">
        <v>198</v>
      </c>
      <c r="C498" s="67"/>
      <c r="D498" s="11"/>
      <c r="E498" s="70"/>
      <c r="F498" s="193"/>
    </row>
    <row r="499" spans="1:7">
      <c r="A499" s="106"/>
      <c r="B499" s="107" t="s">
        <v>199</v>
      </c>
      <c r="C499" s="62">
        <v>0.5</v>
      </c>
      <c r="D499" s="109">
        <f>'Розрахунок відшкод.витрат'!F29</f>
        <v>65.98</v>
      </c>
      <c r="E499" s="109">
        <f>C499*D499</f>
        <v>32.99</v>
      </c>
      <c r="F499" s="193"/>
    </row>
    <row r="500" spans="1:7">
      <c r="A500" s="106"/>
      <c r="B500" s="107" t="s">
        <v>200</v>
      </c>
      <c r="C500" s="62">
        <v>80</v>
      </c>
      <c r="D500" s="109">
        <f>'Розрахунок відшкод.витрат'!F34</f>
        <v>1.64</v>
      </c>
      <c r="E500" s="109">
        <f>C500*D500</f>
        <v>131.19999999999999</v>
      </c>
      <c r="F500" s="193"/>
    </row>
    <row r="501" spans="1:7">
      <c r="A501" s="106"/>
      <c r="B501" s="108" t="s">
        <v>201</v>
      </c>
      <c r="C501" s="112"/>
      <c r="D501" s="110"/>
      <c r="E501" s="111">
        <f>SUM(E499:E500)</f>
        <v>164.19</v>
      </c>
      <c r="F501" s="193"/>
    </row>
    <row r="502" spans="1:7">
      <c r="A502" s="106"/>
      <c r="B502" s="107" t="s">
        <v>543</v>
      </c>
      <c r="C502" s="62">
        <f>E501</f>
        <v>164.19</v>
      </c>
      <c r="D502" s="110">
        <f>'Розрахунок відшкод.витрат'!F38</f>
        <v>0</v>
      </c>
      <c r="E502" s="109">
        <f>C502*D502</f>
        <v>0</v>
      </c>
      <c r="F502" s="193"/>
    </row>
    <row r="503" spans="1:7">
      <c r="A503" s="106"/>
      <c r="B503" s="108" t="s">
        <v>202</v>
      </c>
      <c r="C503" s="112"/>
      <c r="D503" s="110"/>
      <c r="E503" s="111">
        <f>SUM(E501:E502)</f>
        <v>164.19</v>
      </c>
      <c r="F503" s="193"/>
    </row>
    <row r="504" spans="1:7">
      <c r="A504" s="106"/>
      <c r="B504" s="107" t="s">
        <v>203</v>
      </c>
      <c r="C504" s="62">
        <f>E503</f>
        <v>164.19</v>
      </c>
      <c r="D504" s="110">
        <v>0.22</v>
      </c>
      <c r="E504" s="109">
        <f>C504*D504</f>
        <v>36.119999999999997</v>
      </c>
      <c r="F504" s="193"/>
    </row>
    <row r="505" spans="1:7">
      <c r="A505" s="106"/>
      <c r="B505" s="107" t="s">
        <v>535</v>
      </c>
      <c r="C505" s="62">
        <f>E501</f>
        <v>164.19</v>
      </c>
      <c r="D505" s="110">
        <f>'Розрахунок відшкод.витрат'!F55</f>
        <v>2.5999999999999999E-2</v>
      </c>
      <c r="E505" s="109">
        <f>C505*D505</f>
        <v>4.2699999999999996</v>
      </c>
      <c r="F505" s="193"/>
    </row>
    <row r="506" spans="1:7">
      <c r="A506" s="106"/>
      <c r="B506" s="107" t="s">
        <v>536</v>
      </c>
      <c r="C506" s="62">
        <f>E501</f>
        <v>164.19</v>
      </c>
      <c r="D506" s="109">
        <f>'Розрахунок відшкод.витрат'!F52</f>
        <v>0.31</v>
      </c>
      <c r="E506" s="109">
        <f>C506*D506</f>
        <v>50.9</v>
      </c>
      <c r="F506" s="193"/>
    </row>
    <row r="507" spans="1:7">
      <c r="A507" s="106"/>
      <c r="B507" s="107" t="s">
        <v>204</v>
      </c>
      <c r="C507" s="62">
        <v>0.5</v>
      </c>
      <c r="D507" s="109">
        <f>'Розрахунок відшкод.витрат'!F95</f>
        <v>4.82</v>
      </c>
      <c r="E507" s="109">
        <f>C507*D507</f>
        <v>2.41</v>
      </c>
      <c r="F507" s="193"/>
    </row>
    <row r="508" spans="1:7">
      <c r="A508" s="106"/>
      <c r="B508" s="107" t="s">
        <v>205</v>
      </c>
      <c r="C508" s="62">
        <f>[1]Лист1!$G$207</f>
        <v>1.73</v>
      </c>
      <c r="D508" s="110"/>
      <c r="E508" s="109">
        <f>C508</f>
        <v>1.73</v>
      </c>
      <c r="F508" s="193"/>
    </row>
    <row r="509" spans="1:7" ht="16.5" customHeight="1">
      <c r="A509" s="155"/>
      <c r="B509" s="108" t="s">
        <v>477</v>
      </c>
      <c r="C509" s="101"/>
      <c r="D509" s="104"/>
      <c r="E509" s="157">
        <f>SUM(E503:E508)</f>
        <v>259.62</v>
      </c>
      <c r="F509" s="193"/>
      <c r="G509" s="190"/>
    </row>
    <row r="510" spans="1:7">
      <c r="A510" s="155"/>
      <c r="B510" s="107" t="s">
        <v>478</v>
      </c>
      <c r="C510" s="158">
        <v>10</v>
      </c>
      <c r="D510" s="104"/>
      <c r="E510" s="160">
        <f>E509*10/100</f>
        <v>25.96</v>
      </c>
      <c r="F510" s="193"/>
      <c r="G510" s="190"/>
    </row>
    <row r="511" spans="1:7">
      <c r="A511" s="11"/>
      <c r="B511" s="99" t="s">
        <v>479</v>
      </c>
      <c r="C511" s="154"/>
      <c r="D511" s="11"/>
      <c r="E511" s="159">
        <f>E509+E510</f>
        <v>285.58</v>
      </c>
      <c r="F511" s="193">
        <f>E511</f>
        <v>286</v>
      </c>
      <c r="G511" s="190"/>
    </row>
    <row r="512" spans="1:7">
      <c r="A512" s="272" t="s">
        <v>234</v>
      </c>
      <c r="B512" s="272"/>
      <c r="C512" s="272"/>
      <c r="D512" s="68"/>
      <c r="E512" s="69"/>
      <c r="F512" s="193"/>
      <c r="G512" s="190"/>
    </row>
    <row r="513" spans="1:7">
      <c r="A513" s="63"/>
      <c r="B513" s="64"/>
      <c r="C513" s="72"/>
      <c r="D513" s="68"/>
      <c r="E513" s="69"/>
      <c r="F513" s="193"/>
      <c r="G513" s="190"/>
    </row>
    <row r="514" spans="1:7">
      <c r="A514" s="106" t="s">
        <v>195</v>
      </c>
      <c r="B514" s="274" t="s">
        <v>74</v>
      </c>
      <c r="C514" s="275" t="s">
        <v>0</v>
      </c>
      <c r="D514" s="11"/>
      <c r="E514" s="275" t="s">
        <v>196</v>
      </c>
      <c r="F514" s="193"/>
      <c r="G514" s="190"/>
    </row>
    <row r="515" spans="1:7">
      <c r="A515" s="106" t="s">
        <v>197</v>
      </c>
      <c r="B515" s="274"/>
      <c r="C515" s="275"/>
      <c r="D515" s="11"/>
      <c r="E515" s="276"/>
      <c r="F515" s="193"/>
      <c r="G515" s="190"/>
    </row>
    <row r="516" spans="1:7">
      <c r="A516" s="106">
        <v>1</v>
      </c>
      <c r="B516" s="107" t="s">
        <v>198</v>
      </c>
      <c r="C516" s="67"/>
      <c r="D516" s="11"/>
      <c r="E516" s="70"/>
      <c r="F516" s="193"/>
      <c r="G516" s="190"/>
    </row>
    <row r="517" spans="1:7">
      <c r="A517" s="106"/>
      <c r="B517" s="107" t="s">
        <v>199</v>
      </c>
      <c r="C517" s="62"/>
      <c r="D517" s="109">
        <f>'Розрахунок відшкод.витрат'!F29</f>
        <v>65.98</v>
      </c>
      <c r="E517" s="109">
        <f>C517*D517</f>
        <v>0</v>
      </c>
      <c r="F517" s="193"/>
      <c r="G517" s="190"/>
    </row>
    <row r="518" spans="1:7">
      <c r="A518" s="106"/>
      <c r="B518" s="107" t="s">
        <v>200</v>
      </c>
      <c r="C518" s="62">
        <v>44.7</v>
      </c>
      <c r="D518" s="109">
        <f>'Розрахунок відшкод.витрат'!F34</f>
        <v>1.64</v>
      </c>
      <c r="E518" s="109">
        <f>C518*D518</f>
        <v>73.31</v>
      </c>
      <c r="F518" s="193"/>
      <c r="G518" s="190"/>
    </row>
    <row r="519" spans="1:7">
      <c r="A519" s="106"/>
      <c r="B519" s="108" t="s">
        <v>201</v>
      </c>
      <c r="C519" s="112"/>
      <c r="D519" s="110"/>
      <c r="E519" s="111">
        <f>SUM(E517:E518)</f>
        <v>73.31</v>
      </c>
      <c r="F519" s="193"/>
      <c r="G519" s="190"/>
    </row>
    <row r="520" spans="1:7">
      <c r="A520" s="106"/>
      <c r="B520" s="107" t="s">
        <v>543</v>
      </c>
      <c r="C520" s="62">
        <f>E519</f>
        <v>73.31</v>
      </c>
      <c r="D520" s="110">
        <f>'Розрахунок відшкод.витрат'!F38</f>
        <v>0</v>
      </c>
      <c r="E520" s="109">
        <f>C520*D520</f>
        <v>0</v>
      </c>
      <c r="F520" s="193"/>
      <c r="G520" s="190"/>
    </row>
    <row r="521" spans="1:7">
      <c r="A521" s="106"/>
      <c r="B521" s="108" t="s">
        <v>202</v>
      </c>
      <c r="C521" s="112"/>
      <c r="D521" s="110"/>
      <c r="E521" s="111">
        <f>SUM(E519:E520)</f>
        <v>73.31</v>
      </c>
      <c r="F521" s="193"/>
      <c r="G521" s="190"/>
    </row>
    <row r="522" spans="1:7">
      <c r="A522" s="106"/>
      <c r="B522" s="107" t="s">
        <v>203</v>
      </c>
      <c r="C522" s="62">
        <f>E521</f>
        <v>73.31</v>
      </c>
      <c r="D522" s="110">
        <v>0.22</v>
      </c>
      <c r="E522" s="109">
        <f>C522*D522</f>
        <v>16.13</v>
      </c>
      <c r="F522" s="193"/>
      <c r="G522" s="190"/>
    </row>
    <row r="523" spans="1:7">
      <c r="A523" s="106"/>
      <c r="B523" s="107" t="s">
        <v>535</v>
      </c>
      <c r="C523" s="62">
        <f>E519</f>
        <v>73.31</v>
      </c>
      <c r="D523" s="110">
        <f>'Розрахунок відшкод.витрат'!F55</f>
        <v>2.5999999999999999E-2</v>
      </c>
      <c r="E523" s="109">
        <f>C523*D523</f>
        <v>1.91</v>
      </c>
      <c r="F523" s="193"/>
      <c r="G523" s="190"/>
    </row>
    <row r="524" spans="1:7">
      <c r="A524" s="106"/>
      <c r="B524" s="107" t="s">
        <v>536</v>
      </c>
      <c r="C524" s="62">
        <f>E519</f>
        <v>73.31</v>
      </c>
      <c r="D524" s="109">
        <f>'Розрахунок відшкод.витрат'!F52</f>
        <v>0.31</v>
      </c>
      <c r="E524" s="109">
        <f>C524*D524</f>
        <v>22.73</v>
      </c>
      <c r="F524" s="193"/>
      <c r="G524" s="190"/>
    </row>
    <row r="525" spans="1:7">
      <c r="A525" s="106"/>
      <c r="B525" s="107" t="s">
        <v>204</v>
      </c>
      <c r="C525" s="62"/>
      <c r="D525" s="109">
        <f>'Розрахунок відшкод.витрат'!F95</f>
        <v>4.82</v>
      </c>
      <c r="E525" s="109">
        <f>C525*D525</f>
        <v>0</v>
      </c>
      <c r="F525" s="193"/>
      <c r="G525" s="190"/>
    </row>
    <row r="526" spans="1:7">
      <c r="A526" s="106"/>
      <c r="B526" s="107" t="s">
        <v>205</v>
      </c>
      <c r="C526" s="62">
        <f>[1]Лист1!$G$215</f>
        <v>7.91</v>
      </c>
      <c r="D526" s="110"/>
      <c r="E526" s="109">
        <f>C526</f>
        <v>7.91</v>
      </c>
      <c r="F526" s="193"/>
      <c r="G526" s="190"/>
    </row>
    <row r="527" spans="1:7" ht="16.5" customHeight="1">
      <c r="A527" s="155"/>
      <c r="B527" s="108" t="s">
        <v>477</v>
      </c>
      <c r="C527" s="101"/>
      <c r="D527" s="104"/>
      <c r="E527" s="157">
        <f>SUM(E521:E526)</f>
        <v>121.99</v>
      </c>
      <c r="F527" s="193"/>
      <c r="G527" s="190"/>
    </row>
    <row r="528" spans="1:7">
      <c r="A528" s="155"/>
      <c r="B528" s="107" t="s">
        <v>478</v>
      </c>
      <c r="C528" s="158">
        <v>10</v>
      </c>
      <c r="D528" s="104"/>
      <c r="E528" s="160">
        <f>E527*10/100</f>
        <v>12.2</v>
      </c>
      <c r="F528" s="193"/>
      <c r="G528" s="190"/>
    </row>
    <row r="529" spans="1:7">
      <c r="A529" s="11"/>
      <c r="B529" s="99" t="s">
        <v>479</v>
      </c>
      <c r="C529" s="154"/>
      <c r="D529" s="11"/>
      <c r="E529" s="159">
        <f>E527+E528</f>
        <v>134.19</v>
      </c>
      <c r="F529" s="193">
        <f>E529</f>
        <v>134</v>
      </c>
      <c r="G529" s="190"/>
    </row>
    <row r="530" spans="1:7">
      <c r="A530" s="63"/>
      <c r="B530" s="64"/>
      <c r="C530" s="72"/>
      <c r="D530" s="68"/>
      <c r="E530" s="69"/>
      <c r="F530" s="193"/>
      <c r="G530" s="190"/>
    </row>
    <row r="531" spans="1:7">
      <c r="A531" s="65" t="s">
        <v>235</v>
      </c>
      <c r="B531" s="65"/>
      <c r="C531" s="66"/>
      <c r="D531" s="68"/>
      <c r="E531" s="69"/>
      <c r="F531" s="193"/>
      <c r="G531" s="190"/>
    </row>
    <row r="532" spans="1:7">
      <c r="A532" s="63"/>
      <c r="B532" s="64"/>
      <c r="C532" s="72"/>
      <c r="D532" s="68"/>
      <c r="E532" s="69"/>
      <c r="F532" s="193"/>
      <c r="G532" s="190"/>
    </row>
    <row r="533" spans="1:7">
      <c r="A533" s="106" t="s">
        <v>195</v>
      </c>
      <c r="B533" s="274" t="s">
        <v>74</v>
      </c>
      <c r="C533" s="275" t="s">
        <v>0</v>
      </c>
      <c r="D533" s="11"/>
      <c r="E533" s="275" t="s">
        <v>196</v>
      </c>
      <c r="F533" s="193"/>
      <c r="G533" s="190"/>
    </row>
    <row r="534" spans="1:7">
      <c r="A534" s="106" t="s">
        <v>197</v>
      </c>
      <c r="B534" s="274"/>
      <c r="C534" s="275"/>
      <c r="D534" s="11"/>
      <c r="E534" s="276"/>
      <c r="F534" s="193"/>
      <c r="G534" s="190"/>
    </row>
    <row r="535" spans="1:7">
      <c r="A535" s="106">
        <v>1</v>
      </c>
      <c r="B535" s="107" t="s">
        <v>198</v>
      </c>
      <c r="C535" s="67"/>
      <c r="D535" s="11"/>
      <c r="E535" s="70"/>
      <c r="F535" s="193"/>
      <c r="G535" s="190"/>
    </row>
    <row r="536" spans="1:7">
      <c r="A536" s="106"/>
      <c r="B536" s="107" t="s">
        <v>199</v>
      </c>
      <c r="C536" s="62">
        <v>11</v>
      </c>
      <c r="D536" s="109">
        <f>'Розрахунок відшкод.витрат'!F29</f>
        <v>65.98</v>
      </c>
      <c r="E536" s="109">
        <f>C536*D536</f>
        <v>725.78</v>
      </c>
      <c r="F536" s="193"/>
      <c r="G536" s="190"/>
    </row>
    <row r="537" spans="1:7">
      <c r="A537" s="106"/>
      <c r="B537" s="107" t="s">
        <v>200</v>
      </c>
      <c r="C537" s="62">
        <v>298</v>
      </c>
      <c r="D537" s="109">
        <f>'Розрахунок відшкод.витрат'!F34</f>
        <v>1.64</v>
      </c>
      <c r="E537" s="109">
        <f>C537*D537</f>
        <v>488.72</v>
      </c>
      <c r="F537" s="193"/>
      <c r="G537" s="190"/>
    </row>
    <row r="538" spans="1:7">
      <c r="A538" s="106"/>
      <c r="B538" s="108" t="s">
        <v>201</v>
      </c>
      <c r="C538" s="112"/>
      <c r="D538" s="110"/>
      <c r="E538" s="111">
        <f>SUM(E536:E537)</f>
        <v>1214.5</v>
      </c>
      <c r="F538" s="193"/>
      <c r="G538" s="190"/>
    </row>
    <row r="539" spans="1:7">
      <c r="A539" s="106"/>
      <c r="B539" s="107" t="s">
        <v>543</v>
      </c>
      <c r="C539" s="62">
        <f>E538</f>
        <v>1214.5</v>
      </c>
      <c r="D539" s="110">
        <f>'Розрахунок відшкод.витрат'!F38</f>
        <v>0</v>
      </c>
      <c r="E539" s="109">
        <f>C539*D539</f>
        <v>0</v>
      </c>
      <c r="F539" s="193"/>
      <c r="G539" s="190"/>
    </row>
    <row r="540" spans="1:7">
      <c r="A540" s="106"/>
      <c r="B540" s="108" t="s">
        <v>202</v>
      </c>
      <c r="C540" s="112"/>
      <c r="D540" s="110"/>
      <c r="E540" s="111">
        <f>SUM(E538:E539)</f>
        <v>1214.5</v>
      </c>
      <c r="F540" s="193"/>
      <c r="G540" s="190"/>
    </row>
    <row r="541" spans="1:7">
      <c r="A541" s="106"/>
      <c r="B541" s="107" t="s">
        <v>203</v>
      </c>
      <c r="C541" s="62">
        <f>E540</f>
        <v>1214.5</v>
      </c>
      <c r="D541" s="110">
        <v>0.22</v>
      </c>
      <c r="E541" s="109">
        <f>C541*D541</f>
        <v>267.19</v>
      </c>
      <c r="F541" s="193"/>
      <c r="G541" s="190"/>
    </row>
    <row r="542" spans="1:7">
      <c r="A542" s="106"/>
      <c r="B542" s="107" t="s">
        <v>535</v>
      </c>
      <c r="C542" s="62">
        <f>E538</f>
        <v>1214.5</v>
      </c>
      <c r="D542" s="110">
        <f>'Розрахунок відшкод.витрат'!F55</f>
        <v>2.5999999999999999E-2</v>
      </c>
      <c r="E542" s="109">
        <f>C542*D542</f>
        <v>31.58</v>
      </c>
      <c r="F542" s="193"/>
      <c r="G542" s="190"/>
    </row>
    <row r="543" spans="1:7">
      <c r="A543" s="106"/>
      <c r="B543" s="107" t="s">
        <v>536</v>
      </c>
      <c r="C543" s="62">
        <f>E538</f>
        <v>1214.5</v>
      </c>
      <c r="D543" s="109">
        <f>'Розрахунок відшкод.витрат'!F52</f>
        <v>0.31</v>
      </c>
      <c r="E543" s="109">
        <f>C543*D543</f>
        <v>376.5</v>
      </c>
      <c r="F543" s="193"/>
      <c r="G543" s="190"/>
    </row>
    <row r="544" spans="1:7">
      <c r="A544" s="106"/>
      <c r="B544" s="107" t="s">
        <v>204</v>
      </c>
      <c r="C544" s="62">
        <v>11</v>
      </c>
      <c r="D544" s="109">
        <f>'Розрахунок відшкод.витрат'!F95</f>
        <v>4.82</v>
      </c>
      <c r="E544" s="109">
        <f>C544*D544</f>
        <v>53.02</v>
      </c>
      <c r="F544" s="193"/>
      <c r="G544" s="190"/>
    </row>
    <row r="545" spans="1:7">
      <c r="A545" s="106"/>
      <c r="B545" s="107" t="s">
        <v>205</v>
      </c>
      <c r="C545" s="62">
        <f>[1]Лист1!$G$232</f>
        <v>23.64</v>
      </c>
      <c r="D545" s="110"/>
      <c r="E545" s="109">
        <f>C545</f>
        <v>23.64</v>
      </c>
      <c r="F545" s="193"/>
      <c r="G545" s="190"/>
    </row>
    <row r="546" spans="1:7" ht="16.5" customHeight="1">
      <c r="A546" s="155"/>
      <c r="B546" s="108" t="s">
        <v>477</v>
      </c>
      <c r="C546" s="101"/>
      <c r="D546" s="104"/>
      <c r="E546" s="157">
        <f>SUM(E540:E545)</f>
        <v>1966.43</v>
      </c>
      <c r="F546" s="193"/>
      <c r="G546" s="190"/>
    </row>
    <row r="547" spans="1:7">
      <c r="A547" s="155"/>
      <c r="B547" s="107" t="s">
        <v>478</v>
      </c>
      <c r="C547" s="158">
        <v>10</v>
      </c>
      <c r="D547" s="104"/>
      <c r="E547" s="160">
        <f>E546*10/100</f>
        <v>196.64</v>
      </c>
      <c r="F547" s="193"/>
      <c r="G547" s="190"/>
    </row>
    <row r="548" spans="1:7">
      <c r="A548" s="11"/>
      <c r="B548" s="99" t="s">
        <v>479</v>
      </c>
      <c r="C548" s="154"/>
      <c r="D548" s="11"/>
      <c r="E548" s="159">
        <f>E546+E547</f>
        <v>2163.0700000000002</v>
      </c>
      <c r="F548" s="193">
        <f>E548</f>
        <v>2163</v>
      </c>
      <c r="G548" s="190"/>
    </row>
    <row r="549" spans="1:7">
      <c r="A549" s="63"/>
      <c r="B549" s="64"/>
      <c r="C549" s="72"/>
      <c r="D549" s="68"/>
      <c r="E549" s="69"/>
      <c r="F549" s="193"/>
    </row>
    <row r="550" spans="1:7">
      <c r="A550" s="272" t="s">
        <v>236</v>
      </c>
      <c r="B550" s="272"/>
      <c r="C550" s="272"/>
      <c r="D550" s="68"/>
      <c r="E550" s="69"/>
      <c r="F550" s="193"/>
    </row>
    <row r="551" spans="1:7">
      <c r="A551" s="63"/>
      <c r="B551" s="64"/>
      <c r="C551" s="72"/>
      <c r="D551" s="68"/>
      <c r="E551" s="69"/>
      <c r="F551" s="193"/>
    </row>
    <row r="552" spans="1:7">
      <c r="A552" s="106" t="s">
        <v>195</v>
      </c>
      <c r="B552" s="274" t="s">
        <v>74</v>
      </c>
      <c r="C552" s="275" t="s">
        <v>0</v>
      </c>
      <c r="D552" s="11"/>
      <c r="E552" s="275" t="s">
        <v>196</v>
      </c>
      <c r="F552" s="193"/>
    </row>
    <row r="553" spans="1:7">
      <c r="A553" s="106" t="s">
        <v>197</v>
      </c>
      <c r="B553" s="274"/>
      <c r="C553" s="275"/>
      <c r="D553" s="11"/>
      <c r="E553" s="276"/>
      <c r="F553" s="193"/>
    </row>
    <row r="554" spans="1:7">
      <c r="A554" s="106">
        <v>1</v>
      </c>
      <c r="B554" s="107" t="s">
        <v>198</v>
      </c>
      <c r="C554" s="67"/>
      <c r="D554" s="11"/>
      <c r="E554" s="70"/>
      <c r="F554" s="193"/>
    </row>
    <row r="555" spans="1:7">
      <c r="A555" s="106"/>
      <c r="B555" s="107" t="s">
        <v>199</v>
      </c>
      <c r="C555" s="62">
        <v>0.5</v>
      </c>
      <c r="D555" s="109">
        <f>'Розрахунок відшкод.витрат'!F29</f>
        <v>65.98</v>
      </c>
      <c r="E555" s="109">
        <f>C555*D555</f>
        <v>32.99</v>
      </c>
      <c r="F555" s="193"/>
    </row>
    <row r="556" spans="1:7">
      <c r="A556" s="106"/>
      <c r="B556" s="107" t="s">
        <v>200</v>
      </c>
      <c r="C556" s="62">
        <v>9.57</v>
      </c>
      <c r="D556" s="109">
        <f>'Розрахунок відшкод.витрат'!F34</f>
        <v>1.64</v>
      </c>
      <c r="E556" s="109">
        <f>C556*D556</f>
        <v>15.69</v>
      </c>
      <c r="F556" s="193"/>
    </row>
    <row r="557" spans="1:7">
      <c r="A557" s="106"/>
      <c r="B557" s="108" t="s">
        <v>201</v>
      </c>
      <c r="C557" s="112"/>
      <c r="D557" s="110"/>
      <c r="E557" s="111">
        <f>SUM(E555:E556)</f>
        <v>48.68</v>
      </c>
      <c r="F557" s="193"/>
    </row>
    <row r="558" spans="1:7">
      <c r="A558" s="106"/>
      <c r="B558" s="107" t="s">
        <v>543</v>
      </c>
      <c r="C558" s="62">
        <f>E557</f>
        <v>48.68</v>
      </c>
      <c r="D558" s="110">
        <f>'Розрахунок відшкод.витрат'!F38</f>
        <v>0</v>
      </c>
      <c r="E558" s="109">
        <f>C558*D558</f>
        <v>0</v>
      </c>
      <c r="F558" s="193"/>
    </row>
    <row r="559" spans="1:7">
      <c r="A559" s="106"/>
      <c r="B559" s="108" t="s">
        <v>202</v>
      </c>
      <c r="C559" s="112"/>
      <c r="D559" s="110"/>
      <c r="E559" s="111">
        <f>SUM(E557:E558)</f>
        <v>48.68</v>
      </c>
      <c r="F559" s="193"/>
    </row>
    <row r="560" spans="1:7">
      <c r="A560" s="106"/>
      <c r="B560" s="107" t="s">
        <v>203</v>
      </c>
      <c r="C560" s="62">
        <f>E559</f>
        <v>48.68</v>
      </c>
      <c r="D560" s="110">
        <v>0.22</v>
      </c>
      <c r="E560" s="109">
        <f>C560*D560</f>
        <v>10.71</v>
      </c>
      <c r="F560" s="193"/>
    </row>
    <row r="561" spans="1:7">
      <c r="A561" s="106"/>
      <c r="B561" s="107" t="s">
        <v>535</v>
      </c>
      <c r="C561" s="62">
        <f>E557</f>
        <v>48.68</v>
      </c>
      <c r="D561" s="110">
        <f>'Розрахунок відшкод.витрат'!F55</f>
        <v>2.5999999999999999E-2</v>
      </c>
      <c r="E561" s="109">
        <f>C561*D561</f>
        <v>1.27</v>
      </c>
      <c r="F561" s="193"/>
    </row>
    <row r="562" spans="1:7">
      <c r="A562" s="106"/>
      <c r="B562" s="107" t="s">
        <v>536</v>
      </c>
      <c r="C562" s="62">
        <f>E557</f>
        <v>48.68</v>
      </c>
      <c r="D562" s="109">
        <f>'Розрахунок відшкод.витрат'!F52</f>
        <v>0.31</v>
      </c>
      <c r="E562" s="109">
        <f>C562*D562</f>
        <v>15.09</v>
      </c>
      <c r="F562" s="193"/>
    </row>
    <row r="563" spans="1:7">
      <c r="A563" s="106"/>
      <c r="B563" s="107" t="s">
        <v>204</v>
      </c>
      <c r="C563" s="62">
        <v>0.5</v>
      </c>
      <c r="D563" s="109">
        <f>'Розрахунок відшкод.витрат'!F95</f>
        <v>4.82</v>
      </c>
      <c r="E563" s="109">
        <f>C563*D563</f>
        <v>2.41</v>
      </c>
      <c r="F563" s="193"/>
    </row>
    <row r="564" spans="1:7">
      <c r="A564" s="106"/>
      <c r="B564" s="107" t="s">
        <v>205</v>
      </c>
      <c r="C564" s="62"/>
      <c r="D564" s="110"/>
      <c r="E564" s="109">
        <f>C564</f>
        <v>0</v>
      </c>
      <c r="F564" s="193"/>
    </row>
    <row r="565" spans="1:7" ht="17.25" customHeight="1">
      <c r="A565" s="155"/>
      <c r="B565" s="108" t="s">
        <v>477</v>
      </c>
      <c r="C565" s="101"/>
      <c r="D565" s="104"/>
      <c r="E565" s="157">
        <f>SUM(E559:E564)</f>
        <v>78.16</v>
      </c>
      <c r="F565" s="193"/>
      <c r="G565" s="190"/>
    </row>
    <row r="566" spans="1:7">
      <c r="A566" s="155"/>
      <c r="B566" s="107" t="s">
        <v>478</v>
      </c>
      <c r="C566" s="158">
        <v>10</v>
      </c>
      <c r="D566" s="104"/>
      <c r="E566" s="160">
        <f>E565*10/100</f>
        <v>7.82</v>
      </c>
      <c r="F566" s="193"/>
      <c r="G566" s="190"/>
    </row>
    <row r="567" spans="1:7">
      <c r="A567" s="11"/>
      <c r="B567" s="99" t="s">
        <v>479</v>
      </c>
      <c r="C567" s="154"/>
      <c r="D567" s="11"/>
      <c r="E567" s="159">
        <f>E565+E566</f>
        <v>85.98</v>
      </c>
      <c r="F567" s="193">
        <f>E567</f>
        <v>86</v>
      </c>
      <c r="G567" s="190"/>
    </row>
    <row r="568" spans="1:7">
      <c r="A568" s="63"/>
      <c r="B568" s="64"/>
      <c r="C568" s="72"/>
      <c r="D568" s="68"/>
      <c r="E568" s="69"/>
      <c r="F568" s="193"/>
      <c r="G568" s="190"/>
    </row>
    <row r="569" spans="1:7">
      <c r="A569" s="272" t="s">
        <v>237</v>
      </c>
      <c r="B569" s="272"/>
      <c r="C569" s="272"/>
      <c r="D569" s="68"/>
      <c r="E569" s="69"/>
      <c r="F569" s="193"/>
      <c r="G569" s="190"/>
    </row>
    <row r="570" spans="1:7">
      <c r="A570" s="63"/>
      <c r="B570" s="64"/>
      <c r="C570" s="72"/>
      <c r="D570" s="68"/>
      <c r="E570" s="69"/>
      <c r="F570" s="193"/>
      <c r="G570" s="190"/>
    </row>
    <row r="571" spans="1:7">
      <c r="A571" s="106" t="s">
        <v>195</v>
      </c>
      <c r="B571" s="274" t="s">
        <v>74</v>
      </c>
      <c r="C571" s="275" t="s">
        <v>0</v>
      </c>
      <c r="D571" s="11"/>
      <c r="E571" s="275" t="s">
        <v>196</v>
      </c>
      <c r="F571" s="193"/>
      <c r="G571" s="190"/>
    </row>
    <row r="572" spans="1:7">
      <c r="A572" s="106" t="s">
        <v>197</v>
      </c>
      <c r="B572" s="274"/>
      <c r="C572" s="275"/>
      <c r="D572" s="11"/>
      <c r="E572" s="276"/>
      <c r="F572" s="193"/>
      <c r="G572" s="190"/>
    </row>
    <row r="573" spans="1:7">
      <c r="A573" s="106">
        <v>1</v>
      </c>
      <c r="B573" s="107" t="s">
        <v>198</v>
      </c>
      <c r="C573" s="67"/>
      <c r="D573" s="11"/>
      <c r="E573" s="70"/>
      <c r="F573" s="193"/>
      <c r="G573" s="190"/>
    </row>
    <row r="574" spans="1:7">
      <c r="A574" s="106"/>
      <c r="B574" s="107" t="s">
        <v>199</v>
      </c>
      <c r="C574" s="62">
        <v>2.5</v>
      </c>
      <c r="D574" s="109">
        <f>'Розрахунок відшкод.витрат'!F29</f>
        <v>65.98</v>
      </c>
      <c r="E574" s="109">
        <f>C574*D574</f>
        <v>164.95</v>
      </c>
      <c r="F574" s="193"/>
      <c r="G574" s="190"/>
    </row>
    <row r="575" spans="1:7">
      <c r="A575" s="106"/>
      <c r="B575" s="107" t="s">
        <v>200</v>
      </c>
      <c r="C575" s="62">
        <v>56.4</v>
      </c>
      <c r="D575" s="109">
        <f>'Розрахунок відшкод.витрат'!F34</f>
        <v>1.64</v>
      </c>
      <c r="E575" s="109">
        <f>C575*D575</f>
        <v>92.5</v>
      </c>
      <c r="F575" s="193"/>
      <c r="G575" s="190"/>
    </row>
    <row r="576" spans="1:7">
      <c r="A576" s="106"/>
      <c r="B576" s="108" t="s">
        <v>201</v>
      </c>
      <c r="C576" s="112"/>
      <c r="D576" s="110"/>
      <c r="E576" s="111">
        <f>SUM(E574:E575)</f>
        <v>257.45</v>
      </c>
      <c r="F576" s="193"/>
      <c r="G576" s="190"/>
    </row>
    <row r="577" spans="1:7">
      <c r="A577" s="106"/>
      <c r="B577" s="107" t="s">
        <v>543</v>
      </c>
      <c r="C577" s="62">
        <f>E576</f>
        <v>257.45</v>
      </c>
      <c r="D577" s="110">
        <f>'Розрахунок відшкод.витрат'!F38</f>
        <v>0</v>
      </c>
      <c r="E577" s="109">
        <f>C577*D577</f>
        <v>0</v>
      </c>
      <c r="F577" s="193"/>
      <c r="G577" s="190"/>
    </row>
    <row r="578" spans="1:7">
      <c r="A578" s="106"/>
      <c r="B578" s="108" t="s">
        <v>202</v>
      </c>
      <c r="C578" s="112"/>
      <c r="D578" s="110"/>
      <c r="E578" s="111">
        <f>SUM(E576:E577)</f>
        <v>257.45</v>
      </c>
      <c r="F578" s="193"/>
      <c r="G578" s="190"/>
    </row>
    <row r="579" spans="1:7">
      <c r="A579" s="106"/>
      <c r="B579" s="107" t="s">
        <v>203</v>
      </c>
      <c r="C579" s="62">
        <f>E578</f>
        <v>257.45</v>
      </c>
      <c r="D579" s="110">
        <v>0.22</v>
      </c>
      <c r="E579" s="109">
        <f>C579*D579</f>
        <v>56.64</v>
      </c>
      <c r="F579" s="193"/>
      <c r="G579" s="190"/>
    </row>
    <row r="580" spans="1:7">
      <c r="A580" s="106"/>
      <c r="B580" s="107" t="s">
        <v>535</v>
      </c>
      <c r="C580" s="62">
        <f>E576</f>
        <v>257.45</v>
      </c>
      <c r="D580" s="110">
        <f>'Розрахунок відшкод.витрат'!F55</f>
        <v>2.5999999999999999E-2</v>
      </c>
      <c r="E580" s="109">
        <f>C580*D580</f>
        <v>6.69</v>
      </c>
      <c r="F580" s="193"/>
      <c r="G580" s="190"/>
    </row>
    <row r="581" spans="1:7">
      <c r="A581" s="106"/>
      <c r="B581" s="107" t="s">
        <v>536</v>
      </c>
      <c r="C581" s="62">
        <f>E576</f>
        <v>257.45</v>
      </c>
      <c r="D581" s="109">
        <f>'Розрахунок відшкод.витрат'!F52</f>
        <v>0.31</v>
      </c>
      <c r="E581" s="109">
        <f>C581*D581</f>
        <v>79.81</v>
      </c>
      <c r="F581" s="193"/>
      <c r="G581" s="190"/>
    </row>
    <row r="582" spans="1:7">
      <c r="A582" s="106"/>
      <c r="B582" s="107" t="s">
        <v>204</v>
      </c>
      <c r="C582" s="62">
        <v>2.5</v>
      </c>
      <c r="D582" s="109">
        <f>'Розрахунок відшкод.витрат'!F95</f>
        <v>4.82</v>
      </c>
      <c r="E582" s="109">
        <f>C582*D582</f>
        <v>12.05</v>
      </c>
      <c r="F582" s="193"/>
      <c r="G582" s="190"/>
    </row>
    <row r="583" spans="1:7">
      <c r="A583" s="106"/>
      <c r="B583" s="107" t="s">
        <v>205</v>
      </c>
      <c r="C583" s="62">
        <f>[1]Лист1!$G$265</f>
        <v>5.04</v>
      </c>
      <c r="D583" s="110"/>
      <c r="E583" s="109">
        <f>C583</f>
        <v>5.04</v>
      </c>
      <c r="F583" s="193"/>
      <c r="G583" s="190"/>
    </row>
    <row r="584" spans="1:7" ht="18" customHeight="1">
      <c r="A584" s="155"/>
      <c r="B584" s="108" t="s">
        <v>477</v>
      </c>
      <c r="C584" s="101"/>
      <c r="D584" s="104"/>
      <c r="E584" s="157">
        <f>SUM(E578:E583)</f>
        <v>417.68</v>
      </c>
      <c r="F584" s="193"/>
      <c r="G584" s="190"/>
    </row>
    <row r="585" spans="1:7">
      <c r="A585" s="155"/>
      <c r="B585" s="107" t="s">
        <v>478</v>
      </c>
      <c r="C585" s="158">
        <v>10</v>
      </c>
      <c r="D585" s="104"/>
      <c r="E585" s="160">
        <f>E584*10/100</f>
        <v>41.77</v>
      </c>
      <c r="F585" s="193"/>
      <c r="G585" s="190"/>
    </row>
    <row r="586" spans="1:7">
      <c r="A586" s="11"/>
      <c r="B586" s="99" t="s">
        <v>479</v>
      </c>
      <c r="C586" s="154"/>
      <c r="D586" s="11"/>
      <c r="E586" s="159">
        <f>E584+E585</f>
        <v>459.45</v>
      </c>
      <c r="F586" s="193">
        <f>E586</f>
        <v>459</v>
      </c>
      <c r="G586" s="190"/>
    </row>
    <row r="587" spans="1:7">
      <c r="A587" s="63"/>
      <c r="B587" s="64"/>
      <c r="C587" s="72"/>
      <c r="D587" s="68"/>
      <c r="E587" s="69"/>
      <c r="F587" s="193"/>
      <c r="G587" s="190"/>
    </row>
    <row r="588" spans="1:7">
      <c r="A588" s="278" t="s">
        <v>238</v>
      </c>
      <c r="B588" s="278"/>
      <c r="C588" s="278"/>
      <c r="D588" s="212"/>
      <c r="E588" s="69"/>
      <c r="F588" s="193"/>
      <c r="G588" s="190"/>
    </row>
    <row r="589" spans="1:7">
      <c r="A589" s="63"/>
      <c r="B589" s="64"/>
      <c r="C589" s="72"/>
      <c r="D589" s="68"/>
      <c r="E589" s="69"/>
      <c r="F589" s="193"/>
      <c r="G589" s="190"/>
    </row>
    <row r="590" spans="1:7">
      <c r="A590" s="106" t="s">
        <v>195</v>
      </c>
      <c r="B590" s="274" t="s">
        <v>74</v>
      </c>
      <c r="C590" s="275" t="s">
        <v>0</v>
      </c>
      <c r="D590" s="11"/>
      <c r="E590" s="275" t="s">
        <v>196</v>
      </c>
      <c r="F590" s="193"/>
      <c r="G590" s="190"/>
    </row>
    <row r="591" spans="1:7">
      <c r="A591" s="106" t="s">
        <v>197</v>
      </c>
      <c r="B591" s="274"/>
      <c r="C591" s="275"/>
      <c r="D591" s="11"/>
      <c r="E591" s="276"/>
      <c r="F591" s="193"/>
      <c r="G591" s="190"/>
    </row>
    <row r="592" spans="1:7">
      <c r="A592" s="106">
        <v>1</v>
      </c>
      <c r="B592" s="107" t="s">
        <v>198</v>
      </c>
      <c r="C592" s="67"/>
      <c r="D592" s="11"/>
      <c r="E592" s="70"/>
      <c r="F592" s="193"/>
      <c r="G592" s="190"/>
    </row>
    <row r="593" spans="1:7">
      <c r="A593" s="106"/>
      <c r="B593" s="107" t="s">
        <v>199</v>
      </c>
      <c r="C593" s="62">
        <v>2.5</v>
      </c>
      <c r="D593" s="109">
        <f>'Розрахунок відшкод.витрат'!F29</f>
        <v>65.98</v>
      </c>
      <c r="E593" s="109">
        <f>C593*D593</f>
        <v>164.95</v>
      </c>
      <c r="F593" s="193"/>
      <c r="G593" s="190"/>
    </row>
    <row r="594" spans="1:7">
      <c r="A594" s="106"/>
      <c r="B594" s="107" t="s">
        <v>200</v>
      </c>
      <c r="C594" s="62">
        <v>113</v>
      </c>
      <c r="D594" s="109">
        <f>'Розрахунок відшкод.витрат'!F34</f>
        <v>1.64</v>
      </c>
      <c r="E594" s="109">
        <f>C594*D594</f>
        <v>185.32</v>
      </c>
      <c r="F594" s="193"/>
      <c r="G594" s="190"/>
    </row>
    <row r="595" spans="1:7">
      <c r="A595" s="106"/>
      <c r="B595" s="108" t="s">
        <v>201</v>
      </c>
      <c r="C595" s="112"/>
      <c r="D595" s="110"/>
      <c r="E595" s="111">
        <f>SUM(E593:E594)</f>
        <v>350.27</v>
      </c>
      <c r="F595" s="193"/>
      <c r="G595" s="190"/>
    </row>
    <row r="596" spans="1:7">
      <c r="A596" s="106"/>
      <c r="B596" s="107" t="s">
        <v>543</v>
      </c>
      <c r="C596" s="62">
        <f>E595</f>
        <v>350.27</v>
      </c>
      <c r="D596" s="110">
        <f>'Розрахунок відшкод.витрат'!F38</f>
        <v>0</v>
      </c>
      <c r="E596" s="109">
        <f>C596*D596</f>
        <v>0</v>
      </c>
      <c r="F596" s="193"/>
      <c r="G596" s="190"/>
    </row>
    <row r="597" spans="1:7">
      <c r="A597" s="106"/>
      <c r="B597" s="108" t="s">
        <v>202</v>
      </c>
      <c r="C597" s="112"/>
      <c r="D597" s="110"/>
      <c r="E597" s="111">
        <f>SUM(E595:E596)</f>
        <v>350.27</v>
      </c>
      <c r="F597" s="193"/>
      <c r="G597" s="190"/>
    </row>
    <row r="598" spans="1:7">
      <c r="A598" s="106"/>
      <c r="B598" s="107" t="s">
        <v>203</v>
      </c>
      <c r="C598" s="62">
        <f>E597</f>
        <v>350.27</v>
      </c>
      <c r="D598" s="110">
        <v>0.22</v>
      </c>
      <c r="E598" s="109">
        <f>C598*D598</f>
        <v>77.06</v>
      </c>
      <c r="F598" s="193"/>
      <c r="G598" s="190"/>
    </row>
    <row r="599" spans="1:7">
      <c r="A599" s="106"/>
      <c r="B599" s="107" t="s">
        <v>535</v>
      </c>
      <c r="C599" s="62">
        <f>E595</f>
        <v>350.27</v>
      </c>
      <c r="D599" s="110">
        <f>'Розрахунок відшкод.витрат'!F55</f>
        <v>2.5999999999999999E-2</v>
      </c>
      <c r="E599" s="109">
        <f>C599*D599</f>
        <v>9.11</v>
      </c>
      <c r="F599" s="193"/>
      <c r="G599" s="190"/>
    </row>
    <row r="600" spans="1:7">
      <c r="A600" s="106"/>
      <c r="B600" s="107" t="s">
        <v>536</v>
      </c>
      <c r="C600" s="62">
        <f>E595</f>
        <v>350.27</v>
      </c>
      <c r="D600" s="109">
        <f>'Розрахунок відшкод.витрат'!F52</f>
        <v>0.31</v>
      </c>
      <c r="E600" s="109">
        <f>C600*D600</f>
        <v>108.58</v>
      </c>
      <c r="F600" s="193"/>
      <c r="G600" s="190"/>
    </row>
    <row r="601" spans="1:7">
      <c r="A601" s="106"/>
      <c r="B601" s="107" t="s">
        <v>204</v>
      </c>
      <c r="C601" s="62">
        <v>2.5</v>
      </c>
      <c r="D601" s="109">
        <f>'Розрахунок відшкод.витрат'!F95</f>
        <v>4.82</v>
      </c>
      <c r="E601" s="109">
        <f>C601*D601</f>
        <v>12.05</v>
      </c>
      <c r="F601" s="193"/>
      <c r="G601" s="190"/>
    </row>
    <row r="602" spans="1:7">
      <c r="A602" s="106"/>
      <c r="B602" s="107" t="s">
        <v>205</v>
      </c>
      <c r="C602" s="62">
        <f>[1]Лист1!$G$284</f>
        <v>12.48</v>
      </c>
      <c r="D602" s="110"/>
      <c r="E602" s="109">
        <f>C602</f>
        <v>12.48</v>
      </c>
      <c r="F602" s="193"/>
      <c r="G602" s="190"/>
    </row>
    <row r="603" spans="1:7" ht="15.75" customHeight="1">
      <c r="A603" s="155"/>
      <c r="B603" s="108" t="s">
        <v>477</v>
      </c>
      <c r="C603" s="101"/>
      <c r="D603" s="104"/>
      <c r="E603" s="157">
        <f>SUM(E597:E602)</f>
        <v>569.54999999999995</v>
      </c>
      <c r="F603" s="193"/>
      <c r="G603" s="190"/>
    </row>
    <row r="604" spans="1:7">
      <c r="A604" s="155"/>
      <c r="B604" s="107" t="s">
        <v>478</v>
      </c>
      <c r="C604" s="158">
        <v>10</v>
      </c>
      <c r="D604" s="104"/>
      <c r="E604" s="160">
        <f>E603*10/100</f>
        <v>56.96</v>
      </c>
      <c r="F604" s="193"/>
      <c r="G604" s="190"/>
    </row>
    <row r="605" spans="1:7">
      <c r="A605" s="11"/>
      <c r="B605" s="99" t="s">
        <v>479</v>
      </c>
      <c r="C605" s="154"/>
      <c r="D605" s="11"/>
      <c r="E605" s="159">
        <f>E603+E604</f>
        <v>626.51</v>
      </c>
      <c r="F605" s="193">
        <f>E605</f>
        <v>627</v>
      </c>
      <c r="G605" s="190"/>
    </row>
    <row r="606" spans="1:7">
      <c r="A606" s="63"/>
      <c r="B606" s="64"/>
      <c r="C606" s="72"/>
      <c r="D606" s="68"/>
      <c r="E606" s="69"/>
      <c r="F606" s="193"/>
      <c r="G606" s="190"/>
    </row>
    <row r="607" spans="1:7">
      <c r="A607" s="277" t="s">
        <v>239</v>
      </c>
      <c r="B607" s="277"/>
      <c r="C607" s="277"/>
      <c r="D607" s="68"/>
      <c r="E607" s="69"/>
      <c r="F607" s="193"/>
      <c r="G607" s="190"/>
    </row>
    <row r="608" spans="1:7">
      <c r="A608" s="106"/>
      <c r="B608" s="274" t="s">
        <v>74</v>
      </c>
      <c r="C608" s="275" t="s">
        <v>0</v>
      </c>
      <c r="D608" s="11"/>
      <c r="E608" s="275" t="s">
        <v>196</v>
      </c>
      <c r="F608" s="193"/>
      <c r="G608" s="190"/>
    </row>
    <row r="609" spans="1:7">
      <c r="A609" s="106" t="s">
        <v>197</v>
      </c>
      <c r="B609" s="274"/>
      <c r="C609" s="275"/>
      <c r="D609" s="11"/>
      <c r="E609" s="276"/>
      <c r="F609" s="193"/>
      <c r="G609" s="190"/>
    </row>
    <row r="610" spans="1:7">
      <c r="A610" s="106">
        <v>1</v>
      </c>
      <c r="B610" s="107" t="s">
        <v>198</v>
      </c>
      <c r="C610" s="67"/>
      <c r="D610" s="11"/>
      <c r="E610" s="70"/>
      <c r="F610" s="193"/>
      <c r="G610" s="190"/>
    </row>
    <row r="611" spans="1:7">
      <c r="A611" s="106"/>
      <c r="B611" s="107" t="s">
        <v>199</v>
      </c>
      <c r="C611" s="62">
        <v>2.5</v>
      </c>
      <c r="D611" s="109">
        <f>'Розрахунок відшкод.витрат'!F29</f>
        <v>65.98</v>
      </c>
      <c r="E611" s="109">
        <f>C611*D611</f>
        <v>164.95</v>
      </c>
      <c r="F611" s="193"/>
      <c r="G611" s="190"/>
    </row>
    <row r="612" spans="1:7">
      <c r="A612" s="106"/>
      <c r="B612" s="107" t="s">
        <v>200</v>
      </c>
      <c r="C612" s="62">
        <v>76.900000000000006</v>
      </c>
      <c r="D612" s="109">
        <f>'Розрахунок відшкод.витрат'!F34</f>
        <v>1.64</v>
      </c>
      <c r="E612" s="109">
        <f>C612*D612</f>
        <v>126.12</v>
      </c>
      <c r="F612" s="193"/>
      <c r="G612" s="190"/>
    </row>
    <row r="613" spans="1:7">
      <c r="A613" s="106"/>
      <c r="B613" s="108" t="s">
        <v>201</v>
      </c>
      <c r="C613" s="112"/>
      <c r="D613" s="110"/>
      <c r="E613" s="111">
        <f>SUM(E611:E612)</f>
        <v>291.07</v>
      </c>
      <c r="F613" s="193"/>
      <c r="G613" s="190"/>
    </row>
    <row r="614" spans="1:7">
      <c r="A614" s="106"/>
      <c r="B614" s="107" t="s">
        <v>543</v>
      </c>
      <c r="C614" s="62">
        <f>E613</f>
        <v>291.07</v>
      </c>
      <c r="D614" s="110">
        <f>'Розрахунок відшкод.витрат'!F38</f>
        <v>0</v>
      </c>
      <c r="E614" s="109">
        <f>C614*D614</f>
        <v>0</v>
      </c>
      <c r="F614" s="193"/>
      <c r="G614" s="190"/>
    </row>
    <row r="615" spans="1:7">
      <c r="A615" s="106"/>
      <c r="B615" s="108" t="s">
        <v>202</v>
      </c>
      <c r="C615" s="112"/>
      <c r="D615" s="110"/>
      <c r="E615" s="111">
        <f>SUM(E613:E614)</f>
        <v>291.07</v>
      </c>
      <c r="F615" s="193"/>
      <c r="G615" s="190"/>
    </row>
    <row r="616" spans="1:7">
      <c r="A616" s="106"/>
      <c r="B616" s="107" t="s">
        <v>203</v>
      </c>
      <c r="C616" s="62">
        <f>E615</f>
        <v>291.07</v>
      </c>
      <c r="D616" s="110">
        <v>0.22</v>
      </c>
      <c r="E616" s="109">
        <f>C616*D616</f>
        <v>64.040000000000006</v>
      </c>
      <c r="F616" s="193"/>
      <c r="G616" s="190"/>
    </row>
    <row r="617" spans="1:7">
      <c r="A617" s="106"/>
      <c r="B617" s="107" t="s">
        <v>535</v>
      </c>
      <c r="C617" s="62">
        <f>E613</f>
        <v>291.07</v>
      </c>
      <c r="D617" s="110">
        <f>'Розрахунок відшкод.витрат'!F55</f>
        <v>2.5999999999999999E-2</v>
      </c>
      <c r="E617" s="109">
        <f>C617*D617</f>
        <v>7.57</v>
      </c>
      <c r="F617" s="193"/>
      <c r="G617" s="190"/>
    </row>
    <row r="618" spans="1:7">
      <c r="A618" s="106"/>
      <c r="B618" s="107" t="s">
        <v>536</v>
      </c>
      <c r="C618" s="62">
        <f>E613</f>
        <v>291.07</v>
      </c>
      <c r="D618" s="109">
        <f>'Розрахунок відшкод.витрат'!F52</f>
        <v>0.31</v>
      </c>
      <c r="E618" s="109">
        <f>C618*D618</f>
        <v>90.23</v>
      </c>
      <c r="F618" s="193"/>
      <c r="G618" s="190"/>
    </row>
    <row r="619" spans="1:7">
      <c r="A619" s="106"/>
      <c r="B619" s="107" t="s">
        <v>204</v>
      </c>
      <c r="C619" s="62">
        <v>2.5</v>
      </c>
      <c r="D619" s="109">
        <f>'Розрахунок відшкод.витрат'!F95</f>
        <v>4.82</v>
      </c>
      <c r="E619" s="109">
        <f>C619*D619</f>
        <v>12.05</v>
      </c>
      <c r="F619" s="193"/>
      <c r="G619" s="190"/>
    </row>
    <row r="620" spans="1:7">
      <c r="A620" s="106"/>
      <c r="B620" s="107" t="s">
        <v>205</v>
      </c>
      <c r="C620" s="62">
        <f>[1]Лист1!$G$265</f>
        <v>5.04</v>
      </c>
      <c r="D620" s="110"/>
      <c r="E620" s="109">
        <f>C620</f>
        <v>5.04</v>
      </c>
      <c r="F620" s="193"/>
      <c r="G620" s="190"/>
    </row>
    <row r="621" spans="1:7" ht="17.25" customHeight="1">
      <c r="A621" s="155"/>
      <c r="B621" s="108" t="s">
        <v>477</v>
      </c>
      <c r="C621" s="101"/>
      <c r="D621" s="104"/>
      <c r="E621" s="157">
        <f>SUM(E615:E620)</f>
        <v>470</v>
      </c>
      <c r="F621" s="193"/>
      <c r="G621" s="190"/>
    </row>
    <row r="622" spans="1:7">
      <c r="A622" s="155"/>
      <c r="B622" s="107" t="s">
        <v>478</v>
      </c>
      <c r="C622" s="158">
        <v>10</v>
      </c>
      <c r="D622" s="104"/>
      <c r="E622" s="160">
        <f>E621*10/100</f>
        <v>47</v>
      </c>
      <c r="F622" s="193"/>
      <c r="G622" s="190"/>
    </row>
    <row r="623" spans="1:7">
      <c r="A623" s="11"/>
      <c r="B623" s="99" t="s">
        <v>479</v>
      </c>
      <c r="C623" s="154"/>
      <c r="D623" s="11"/>
      <c r="E623" s="159">
        <f>E621+E622</f>
        <v>517</v>
      </c>
      <c r="F623" s="193">
        <f>E623</f>
        <v>517</v>
      </c>
      <c r="G623" s="190"/>
    </row>
    <row r="624" spans="1:7">
      <c r="A624" s="272" t="s">
        <v>240</v>
      </c>
      <c r="B624" s="272"/>
      <c r="C624" s="272"/>
      <c r="D624" s="68"/>
      <c r="E624" s="69"/>
      <c r="F624" s="193"/>
      <c r="G624" s="190"/>
    </row>
    <row r="625" spans="1:7">
      <c r="A625" s="63"/>
      <c r="B625" s="64"/>
      <c r="C625" s="72"/>
      <c r="D625" s="68"/>
      <c r="E625" s="69"/>
      <c r="F625" s="193"/>
      <c r="G625" s="190"/>
    </row>
    <row r="626" spans="1:7">
      <c r="A626" s="106"/>
      <c r="B626" s="274" t="s">
        <v>74</v>
      </c>
      <c r="C626" s="275" t="s">
        <v>0</v>
      </c>
      <c r="D626" s="11"/>
      <c r="E626" s="275" t="s">
        <v>196</v>
      </c>
      <c r="F626" s="193"/>
      <c r="G626" s="190"/>
    </row>
    <row r="627" spans="1:7">
      <c r="A627" s="106" t="s">
        <v>197</v>
      </c>
      <c r="B627" s="274"/>
      <c r="C627" s="275"/>
      <c r="D627" s="11"/>
      <c r="E627" s="276"/>
      <c r="F627" s="193"/>
      <c r="G627" s="190"/>
    </row>
    <row r="628" spans="1:7">
      <c r="A628" s="106">
        <v>1</v>
      </c>
      <c r="B628" s="107" t="s">
        <v>198</v>
      </c>
      <c r="C628" s="67"/>
      <c r="D628" s="11"/>
      <c r="E628" s="70"/>
      <c r="F628" s="193"/>
      <c r="G628" s="190"/>
    </row>
    <row r="629" spans="1:7">
      <c r="A629" s="106"/>
      <c r="B629" s="107" t="s">
        <v>199</v>
      </c>
      <c r="C629" s="62">
        <v>3.75</v>
      </c>
      <c r="D629" s="109">
        <f>'Розрахунок відшкод.витрат'!F29</f>
        <v>65.98</v>
      </c>
      <c r="E629" s="109">
        <f>C629*D629</f>
        <v>247.43</v>
      </c>
      <c r="F629" s="193"/>
      <c r="G629" s="190"/>
    </row>
    <row r="630" spans="1:7">
      <c r="A630" s="106"/>
      <c r="B630" s="107" t="s">
        <v>200</v>
      </c>
      <c r="C630" s="62">
        <v>70.099999999999994</v>
      </c>
      <c r="D630" s="109">
        <f>'Розрахунок відшкод.витрат'!F34</f>
        <v>1.64</v>
      </c>
      <c r="E630" s="109">
        <f>C630*D630</f>
        <v>114.96</v>
      </c>
      <c r="F630" s="193"/>
      <c r="G630" s="190"/>
    </row>
    <row r="631" spans="1:7">
      <c r="A631" s="106"/>
      <c r="B631" s="108" t="s">
        <v>201</v>
      </c>
      <c r="C631" s="112"/>
      <c r="D631" s="110"/>
      <c r="E631" s="111">
        <f>SUM(E629:E630)</f>
        <v>362.39</v>
      </c>
      <c r="F631" s="193"/>
      <c r="G631" s="190"/>
    </row>
    <row r="632" spans="1:7">
      <c r="A632" s="106"/>
      <c r="B632" s="107" t="s">
        <v>543</v>
      </c>
      <c r="C632" s="62">
        <f>E631</f>
        <v>362.39</v>
      </c>
      <c r="D632" s="110">
        <f>'Розрахунок відшкод.витрат'!F38</f>
        <v>0</v>
      </c>
      <c r="E632" s="109">
        <f>C632*D632</f>
        <v>0</v>
      </c>
      <c r="F632" s="193"/>
      <c r="G632" s="190"/>
    </row>
    <row r="633" spans="1:7">
      <c r="A633" s="106"/>
      <c r="B633" s="108" t="s">
        <v>202</v>
      </c>
      <c r="C633" s="112"/>
      <c r="D633" s="110"/>
      <c r="E633" s="111">
        <f>SUM(E631:E632)</f>
        <v>362.39</v>
      </c>
      <c r="F633" s="193"/>
      <c r="G633" s="190"/>
    </row>
    <row r="634" spans="1:7">
      <c r="A634" s="106"/>
      <c r="B634" s="107" t="s">
        <v>203</v>
      </c>
      <c r="C634" s="62">
        <f>E633</f>
        <v>362.39</v>
      </c>
      <c r="D634" s="110">
        <v>0.22</v>
      </c>
      <c r="E634" s="109">
        <f>C634*D634</f>
        <v>79.73</v>
      </c>
      <c r="F634" s="193"/>
      <c r="G634" s="190"/>
    </row>
    <row r="635" spans="1:7">
      <c r="A635" s="106"/>
      <c r="B635" s="107" t="s">
        <v>535</v>
      </c>
      <c r="C635" s="62">
        <f>E631</f>
        <v>362.39</v>
      </c>
      <c r="D635" s="110">
        <f>'Розрахунок відшкод.витрат'!F55</f>
        <v>2.5999999999999999E-2</v>
      </c>
      <c r="E635" s="109">
        <f>C635*D635</f>
        <v>9.42</v>
      </c>
      <c r="F635" s="193"/>
      <c r="G635" s="190"/>
    </row>
    <row r="636" spans="1:7">
      <c r="A636" s="106"/>
      <c r="B636" s="107" t="s">
        <v>536</v>
      </c>
      <c r="C636" s="62">
        <f>E631</f>
        <v>362.39</v>
      </c>
      <c r="D636" s="109">
        <f>'Розрахунок відшкод.витрат'!F52</f>
        <v>0.31</v>
      </c>
      <c r="E636" s="109">
        <f>C636*D636</f>
        <v>112.34</v>
      </c>
      <c r="F636" s="193"/>
      <c r="G636" s="190"/>
    </row>
    <row r="637" spans="1:7">
      <c r="A637" s="106"/>
      <c r="B637" s="107" t="s">
        <v>204</v>
      </c>
      <c r="C637" s="62">
        <v>3.75</v>
      </c>
      <c r="D637" s="109">
        <f>'Розрахунок відшкод.витрат'!F95</f>
        <v>4.82</v>
      </c>
      <c r="E637" s="109">
        <f>C637*D637</f>
        <v>18.079999999999998</v>
      </c>
      <c r="F637" s="193"/>
      <c r="G637" s="190"/>
    </row>
    <row r="638" spans="1:7">
      <c r="A638" s="106"/>
      <c r="B638" s="107" t="s">
        <v>205</v>
      </c>
      <c r="C638" s="62">
        <f>[1]Лист1!$G$321</f>
        <v>9.8000000000000007</v>
      </c>
      <c r="D638" s="110"/>
      <c r="E638" s="109">
        <f>C638</f>
        <v>9.8000000000000007</v>
      </c>
      <c r="F638" s="193"/>
      <c r="G638" s="190"/>
    </row>
    <row r="639" spans="1:7" ht="16.5" customHeight="1">
      <c r="A639" s="155"/>
      <c r="B639" s="108" t="s">
        <v>477</v>
      </c>
      <c r="C639" s="101"/>
      <c r="D639" s="104"/>
      <c r="E639" s="157">
        <f>SUM(E633:E638)</f>
        <v>591.76</v>
      </c>
      <c r="F639" s="193"/>
      <c r="G639" s="190"/>
    </row>
    <row r="640" spans="1:7">
      <c r="A640" s="155"/>
      <c r="B640" s="107" t="s">
        <v>478</v>
      </c>
      <c r="C640" s="158">
        <v>10</v>
      </c>
      <c r="D640" s="104"/>
      <c r="E640" s="160">
        <f>E639*10/100</f>
        <v>59.18</v>
      </c>
      <c r="F640" s="193"/>
      <c r="G640" s="190"/>
    </row>
    <row r="641" spans="1:7">
      <c r="A641" s="11"/>
      <c r="B641" s="99" t="s">
        <v>479</v>
      </c>
      <c r="C641" s="154"/>
      <c r="D641" s="11"/>
      <c r="E641" s="159">
        <f>E639+E640</f>
        <v>650.94000000000005</v>
      </c>
      <c r="F641" s="193">
        <f>E641</f>
        <v>651</v>
      </c>
      <c r="G641" s="190"/>
    </row>
    <row r="642" spans="1:7">
      <c r="A642" s="63"/>
      <c r="B642" s="64"/>
      <c r="C642" s="72"/>
      <c r="D642" s="68"/>
      <c r="E642" s="69"/>
      <c r="F642" s="193"/>
      <c r="G642" s="190"/>
    </row>
    <row r="643" spans="1:7">
      <c r="A643" s="272" t="s">
        <v>241</v>
      </c>
      <c r="B643" s="272"/>
      <c r="C643" s="272"/>
      <c r="D643" s="68"/>
      <c r="E643" s="69"/>
      <c r="F643" s="193"/>
      <c r="G643" s="190"/>
    </row>
    <row r="644" spans="1:7">
      <c r="A644" s="63"/>
      <c r="B644" s="64"/>
      <c r="C644" s="72"/>
      <c r="D644" s="68"/>
      <c r="E644" s="69"/>
      <c r="F644" s="193"/>
      <c r="G644" s="190"/>
    </row>
    <row r="645" spans="1:7">
      <c r="A645" s="106"/>
      <c r="B645" s="274" t="s">
        <v>74</v>
      </c>
      <c r="C645" s="275" t="s">
        <v>0</v>
      </c>
      <c r="D645" s="11"/>
      <c r="E645" s="275" t="s">
        <v>196</v>
      </c>
      <c r="F645" s="193"/>
      <c r="G645" s="190"/>
    </row>
    <row r="646" spans="1:7">
      <c r="A646" s="106" t="s">
        <v>197</v>
      </c>
      <c r="B646" s="274"/>
      <c r="C646" s="275"/>
      <c r="D646" s="11"/>
      <c r="E646" s="276"/>
      <c r="F646" s="193"/>
      <c r="G646" s="190"/>
    </row>
    <row r="647" spans="1:7">
      <c r="A647" s="106">
        <v>1</v>
      </c>
      <c r="B647" s="107" t="s">
        <v>198</v>
      </c>
      <c r="C647" s="67"/>
      <c r="D647" s="11"/>
      <c r="E647" s="70"/>
      <c r="F647" s="193"/>
      <c r="G647" s="190"/>
    </row>
    <row r="648" spans="1:7">
      <c r="A648" s="106"/>
      <c r="B648" s="107" t="s">
        <v>199</v>
      </c>
      <c r="C648" s="62">
        <v>3.5</v>
      </c>
      <c r="D648" s="109">
        <f>'Розрахунок відшкод.витрат'!F29</f>
        <v>65.98</v>
      </c>
      <c r="E648" s="109">
        <f>C648*D648</f>
        <v>230.93</v>
      </c>
      <c r="F648" s="193"/>
      <c r="G648" s="190"/>
    </row>
    <row r="649" spans="1:7">
      <c r="A649" s="106"/>
      <c r="B649" s="107" t="s">
        <v>200</v>
      </c>
      <c r="C649" s="62">
        <v>51</v>
      </c>
      <c r="D649" s="109">
        <f>'Розрахунок відшкод.витрат'!F34</f>
        <v>1.64</v>
      </c>
      <c r="E649" s="109">
        <f>C649*D649</f>
        <v>83.64</v>
      </c>
      <c r="F649" s="193"/>
      <c r="G649" s="190"/>
    </row>
    <row r="650" spans="1:7">
      <c r="A650" s="106"/>
      <c r="B650" s="108" t="s">
        <v>201</v>
      </c>
      <c r="C650" s="112"/>
      <c r="D650" s="110"/>
      <c r="E650" s="111">
        <f>SUM(E648:E649)</f>
        <v>314.57</v>
      </c>
      <c r="F650" s="193"/>
      <c r="G650" s="190"/>
    </row>
    <row r="651" spans="1:7">
      <c r="A651" s="106"/>
      <c r="B651" s="107" t="s">
        <v>543</v>
      </c>
      <c r="C651" s="62">
        <f>E650</f>
        <v>314.57</v>
      </c>
      <c r="D651" s="110">
        <f>'Розрахунок відшкод.витрат'!F38</f>
        <v>0</v>
      </c>
      <c r="E651" s="109">
        <f>C651*D651</f>
        <v>0</v>
      </c>
      <c r="F651" s="193"/>
      <c r="G651" s="190"/>
    </row>
    <row r="652" spans="1:7">
      <c r="A652" s="106"/>
      <c r="B652" s="108" t="s">
        <v>202</v>
      </c>
      <c r="C652" s="112"/>
      <c r="D652" s="110"/>
      <c r="E652" s="111">
        <f>SUM(E650:E651)</f>
        <v>314.57</v>
      </c>
      <c r="F652" s="193"/>
      <c r="G652" s="190"/>
    </row>
    <row r="653" spans="1:7">
      <c r="A653" s="106"/>
      <c r="B653" s="107" t="s">
        <v>203</v>
      </c>
      <c r="C653" s="62">
        <f>E652</f>
        <v>314.57</v>
      </c>
      <c r="D653" s="110">
        <v>0.22</v>
      </c>
      <c r="E653" s="109">
        <f>C653*D653</f>
        <v>69.209999999999994</v>
      </c>
      <c r="F653" s="193"/>
      <c r="G653" s="190"/>
    </row>
    <row r="654" spans="1:7">
      <c r="A654" s="106"/>
      <c r="B654" s="107" t="s">
        <v>535</v>
      </c>
      <c r="C654" s="62">
        <f>E650</f>
        <v>314.57</v>
      </c>
      <c r="D654" s="110">
        <f>'Розрахунок відшкод.витрат'!F55</f>
        <v>2.5999999999999999E-2</v>
      </c>
      <c r="E654" s="109">
        <f>C654*D654</f>
        <v>8.18</v>
      </c>
      <c r="F654" s="193"/>
      <c r="G654" s="190"/>
    </row>
    <row r="655" spans="1:7">
      <c r="A655" s="106"/>
      <c r="B655" s="107" t="s">
        <v>536</v>
      </c>
      <c r="C655" s="62">
        <f>E650</f>
        <v>314.57</v>
      </c>
      <c r="D655" s="109">
        <f>'Розрахунок відшкод.витрат'!F52</f>
        <v>0.31</v>
      </c>
      <c r="E655" s="109">
        <f>C655*D655</f>
        <v>97.52</v>
      </c>
      <c r="F655" s="193"/>
      <c r="G655" s="190"/>
    </row>
    <row r="656" spans="1:7">
      <c r="A656" s="106"/>
      <c r="B656" s="107" t="s">
        <v>204</v>
      </c>
      <c r="C656" s="62">
        <v>3.5</v>
      </c>
      <c r="D656" s="109">
        <f>'Розрахунок відшкод.витрат'!F95</f>
        <v>4.82</v>
      </c>
      <c r="E656" s="109">
        <f>C656*D656</f>
        <v>16.87</v>
      </c>
      <c r="F656" s="193"/>
      <c r="G656" s="190"/>
    </row>
    <row r="657" spans="1:7">
      <c r="A657" s="106"/>
      <c r="B657" s="107" t="s">
        <v>205</v>
      </c>
      <c r="C657" s="62">
        <f>[1]Лист1!$G$339</f>
        <v>13.77</v>
      </c>
      <c r="D657" s="110"/>
      <c r="E657" s="109">
        <f>C657</f>
        <v>13.77</v>
      </c>
      <c r="F657" s="193"/>
      <c r="G657" s="190"/>
    </row>
    <row r="658" spans="1:7" ht="16.5" customHeight="1">
      <c r="A658" s="155"/>
      <c r="B658" s="108" t="s">
        <v>477</v>
      </c>
      <c r="C658" s="101"/>
      <c r="D658" s="104"/>
      <c r="E658" s="157">
        <f>SUM(E652:E657)</f>
        <v>520.12</v>
      </c>
      <c r="F658" s="193"/>
      <c r="G658" s="190"/>
    </row>
    <row r="659" spans="1:7">
      <c r="A659" s="155"/>
      <c r="B659" s="107" t="s">
        <v>478</v>
      </c>
      <c r="C659" s="158">
        <v>10</v>
      </c>
      <c r="D659" s="104"/>
      <c r="E659" s="160">
        <f>E658*10/100</f>
        <v>52.01</v>
      </c>
      <c r="F659" s="193"/>
      <c r="G659" s="190"/>
    </row>
    <row r="660" spans="1:7">
      <c r="A660" s="11"/>
      <c r="B660" s="99" t="s">
        <v>479</v>
      </c>
      <c r="C660" s="154"/>
      <c r="D660" s="11"/>
      <c r="E660" s="159">
        <f>E658+E659</f>
        <v>572.13</v>
      </c>
      <c r="F660" s="193">
        <f>E660</f>
        <v>572</v>
      </c>
      <c r="G660" s="190"/>
    </row>
    <row r="661" spans="1:7">
      <c r="A661" s="63"/>
      <c r="B661" s="64"/>
      <c r="C661" s="72"/>
      <c r="D661" s="68"/>
      <c r="E661" s="69"/>
      <c r="F661" s="193"/>
      <c r="G661" s="190"/>
    </row>
    <row r="662" spans="1:7">
      <c r="A662" s="272" t="s">
        <v>242</v>
      </c>
      <c r="B662" s="272"/>
      <c r="C662" s="272"/>
      <c r="D662" s="68"/>
      <c r="E662" s="69"/>
      <c r="F662" s="193"/>
      <c r="G662" s="190"/>
    </row>
    <row r="663" spans="1:7">
      <c r="A663" s="63"/>
      <c r="B663" s="64"/>
      <c r="C663" s="72"/>
      <c r="D663" s="68"/>
      <c r="E663" s="69"/>
      <c r="F663" s="193"/>
      <c r="G663" s="190"/>
    </row>
    <row r="664" spans="1:7">
      <c r="A664" s="106"/>
      <c r="B664" s="274" t="s">
        <v>74</v>
      </c>
      <c r="C664" s="275" t="s">
        <v>0</v>
      </c>
      <c r="D664" s="11"/>
      <c r="E664" s="275" t="s">
        <v>196</v>
      </c>
      <c r="F664" s="193"/>
      <c r="G664" s="190"/>
    </row>
    <row r="665" spans="1:7">
      <c r="A665" s="106" t="s">
        <v>197</v>
      </c>
      <c r="B665" s="274"/>
      <c r="C665" s="275"/>
      <c r="D665" s="11"/>
      <c r="E665" s="276"/>
      <c r="F665" s="193"/>
      <c r="G665" s="190"/>
    </row>
    <row r="666" spans="1:7">
      <c r="A666" s="106">
        <v>1</v>
      </c>
      <c r="B666" s="107" t="s">
        <v>198</v>
      </c>
      <c r="C666" s="67"/>
      <c r="D666" s="11"/>
      <c r="E666" s="70"/>
      <c r="F666" s="193"/>
      <c r="G666" s="190"/>
    </row>
    <row r="667" spans="1:7">
      <c r="A667" s="106"/>
      <c r="B667" s="107" t="s">
        <v>199</v>
      </c>
      <c r="C667" s="62">
        <v>3.5</v>
      </c>
      <c r="D667" s="109">
        <f>'Розрахунок відшкод.витрат'!F29</f>
        <v>65.98</v>
      </c>
      <c r="E667" s="109">
        <f>C667*D667</f>
        <v>230.93</v>
      </c>
      <c r="F667" s="193"/>
      <c r="G667" s="190"/>
    </row>
    <row r="668" spans="1:7">
      <c r="A668" s="106"/>
      <c r="B668" s="107" t="s">
        <v>200</v>
      </c>
      <c r="C668" s="62">
        <v>125</v>
      </c>
      <c r="D668" s="109">
        <f>'Розрахунок відшкод.витрат'!F34</f>
        <v>1.64</v>
      </c>
      <c r="E668" s="109">
        <f>C668*D668</f>
        <v>205</v>
      </c>
      <c r="F668" s="193"/>
      <c r="G668" s="190"/>
    </row>
    <row r="669" spans="1:7">
      <c r="A669" s="106"/>
      <c r="B669" s="108" t="s">
        <v>201</v>
      </c>
      <c r="C669" s="112"/>
      <c r="D669" s="110"/>
      <c r="E669" s="111">
        <f>SUM(E667:E668)</f>
        <v>435.93</v>
      </c>
      <c r="F669" s="193"/>
      <c r="G669" s="190"/>
    </row>
    <row r="670" spans="1:7">
      <c r="A670" s="106"/>
      <c r="B670" s="107" t="s">
        <v>543</v>
      </c>
      <c r="C670" s="62">
        <f>E669</f>
        <v>435.93</v>
      </c>
      <c r="D670" s="110">
        <f>'Розрахунок відшкод.витрат'!F38</f>
        <v>0</v>
      </c>
      <c r="E670" s="109">
        <f>C670*D670</f>
        <v>0</v>
      </c>
      <c r="F670" s="193"/>
      <c r="G670" s="190"/>
    </row>
    <row r="671" spans="1:7">
      <c r="A671" s="106"/>
      <c r="B671" s="108" t="s">
        <v>202</v>
      </c>
      <c r="C671" s="112"/>
      <c r="D671" s="110"/>
      <c r="E671" s="111">
        <f>SUM(E669:E670)</f>
        <v>435.93</v>
      </c>
      <c r="F671" s="193"/>
      <c r="G671" s="190"/>
    </row>
    <row r="672" spans="1:7">
      <c r="A672" s="106"/>
      <c r="B672" s="107" t="s">
        <v>203</v>
      </c>
      <c r="C672" s="62">
        <f>E671</f>
        <v>435.93</v>
      </c>
      <c r="D672" s="110">
        <v>0.22</v>
      </c>
      <c r="E672" s="109">
        <f>C672*D672</f>
        <v>95.9</v>
      </c>
      <c r="F672" s="193"/>
      <c r="G672" s="190"/>
    </row>
    <row r="673" spans="1:7">
      <c r="A673" s="106"/>
      <c r="B673" s="107" t="s">
        <v>535</v>
      </c>
      <c r="C673" s="62">
        <f>E669</f>
        <v>435.93</v>
      </c>
      <c r="D673" s="110">
        <f>'Розрахунок відшкод.витрат'!F55</f>
        <v>2.5999999999999999E-2</v>
      </c>
      <c r="E673" s="109">
        <f>C673*D673</f>
        <v>11.33</v>
      </c>
      <c r="F673" s="193"/>
      <c r="G673" s="190"/>
    </row>
    <row r="674" spans="1:7">
      <c r="A674" s="106"/>
      <c r="B674" s="107" t="s">
        <v>536</v>
      </c>
      <c r="C674" s="62">
        <f>E669</f>
        <v>435.93</v>
      </c>
      <c r="D674" s="109">
        <f>'Розрахунок відшкод.витрат'!F52</f>
        <v>0.31</v>
      </c>
      <c r="E674" s="109">
        <f>C674*D674</f>
        <v>135.13999999999999</v>
      </c>
      <c r="F674" s="193"/>
      <c r="G674" s="190"/>
    </row>
    <row r="675" spans="1:7">
      <c r="A675" s="106"/>
      <c r="B675" s="107" t="s">
        <v>204</v>
      </c>
      <c r="C675" s="62">
        <v>3.5</v>
      </c>
      <c r="D675" s="109">
        <f>'Розрахунок відшкод.витрат'!F95</f>
        <v>4.82</v>
      </c>
      <c r="E675" s="109">
        <f>C675*D675</f>
        <v>16.87</v>
      </c>
      <c r="F675" s="193"/>
      <c r="G675" s="190"/>
    </row>
    <row r="676" spans="1:7">
      <c r="A676" s="106"/>
      <c r="B676" s="107" t="s">
        <v>205</v>
      </c>
      <c r="C676" s="62">
        <f>[1]Лист1!$G$357</f>
        <v>13.89</v>
      </c>
      <c r="D676" s="110"/>
      <c r="E676" s="109">
        <f>C676</f>
        <v>13.89</v>
      </c>
      <c r="F676" s="193"/>
      <c r="G676" s="190"/>
    </row>
    <row r="677" spans="1:7" ht="18" customHeight="1">
      <c r="A677" s="155"/>
      <c r="B677" s="108" t="s">
        <v>477</v>
      </c>
      <c r="C677" s="101"/>
      <c r="D677" s="104"/>
      <c r="E677" s="157">
        <f>SUM(E671:E676)</f>
        <v>709.06</v>
      </c>
      <c r="F677" s="193"/>
      <c r="G677" s="190"/>
    </row>
    <row r="678" spans="1:7">
      <c r="A678" s="155"/>
      <c r="B678" s="107" t="s">
        <v>478</v>
      </c>
      <c r="C678" s="158">
        <v>10</v>
      </c>
      <c r="D678" s="104"/>
      <c r="E678" s="160">
        <f>E677*10/100</f>
        <v>70.91</v>
      </c>
      <c r="F678" s="193"/>
      <c r="G678" s="190"/>
    </row>
    <row r="679" spans="1:7">
      <c r="A679" s="11"/>
      <c r="B679" s="99" t="s">
        <v>479</v>
      </c>
      <c r="C679" s="154"/>
      <c r="D679" s="11"/>
      <c r="E679" s="159">
        <f>E677+E678</f>
        <v>779.97</v>
      </c>
      <c r="F679" s="193">
        <f>E679</f>
        <v>780</v>
      </c>
      <c r="G679" s="190"/>
    </row>
    <row r="680" spans="1:7">
      <c r="A680" s="272" t="s">
        <v>243</v>
      </c>
      <c r="B680" s="272"/>
      <c r="C680" s="272"/>
      <c r="D680" s="68"/>
      <c r="E680" s="69"/>
      <c r="F680" s="193"/>
    </row>
    <row r="681" spans="1:7">
      <c r="A681" s="64"/>
      <c r="B681" s="64"/>
      <c r="C681" s="72"/>
      <c r="D681" s="68"/>
      <c r="E681" s="69"/>
      <c r="F681" s="193"/>
    </row>
    <row r="682" spans="1:7">
      <c r="A682" s="106"/>
      <c r="B682" s="274" t="s">
        <v>74</v>
      </c>
      <c r="C682" s="275" t="s">
        <v>0</v>
      </c>
      <c r="D682" s="11"/>
      <c r="E682" s="275" t="s">
        <v>196</v>
      </c>
      <c r="F682" s="193"/>
    </row>
    <row r="683" spans="1:7">
      <c r="A683" s="106" t="s">
        <v>197</v>
      </c>
      <c r="B683" s="274"/>
      <c r="C683" s="275"/>
      <c r="D683" s="11"/>
      <c r="E683" s="276"/>
      <c r="F683" s="193"/>
    </row>
    <row r="684" spans="1:7">
      <c r="A684" s="106">
        <v>1</v>
      </c>
      <c r="B684" s="107" t="s">
        <v>198</v>
      </c>
      <c r="C684" s="67"/>
      <c r="D684" s="11"/>
      <c r="E684" s="70"/>
      <c r="F684" s="193"/>
    </row>
    <row r="685" spans="1:7">
      <c r="A685" s="106"/>
      <c r="B685" s="107" t="s">
        <v>199</v>
      </c>
      <c r="C685" s="62"/>
      <c r="D685" s="109">
        <f>'Розрахунок відшкод.витрат'!F29</f>
        <v>65.98</v>
      </c>
      <c r="E685" s="109">
        <f>C685*D685</f>
        <v>0</v>
      </c>
      <c r="F685" s="193"/>
    </row>
    <row r="686" spans="1:7">
      <c r="A686" s="106"/>
      <c r="B686" s="107" t="s">
        <v>200</v>
      </c>
      <c r="C686" s="62">
        <v>25.3</v>
      </c>
      <c r="D686" s="109">
        <f>'Розрахунок відшкод.витрат'!F34</f>
        <v>1.64</v>
      </c>
      <c r="E686" s="109">
        <f>C686*D686</f>
        <v>41.49</v>
      </c>
      <c r="F686" s="193"/>
    </row>
    <row r="687" spans="1:7">
      <c r="A687" s="106"/>
      <c r="B687" s="108" t="s">
        <v>201</v>
      </c>
      <c r="C687" s="112"/>
      <c r="D687" s="110"/>
      <c r="E687" s="111">
        <f>SUM(E685:E686)</f>
        <v>41.49</v>
      </c>
      <c r="F687" s="193"/>
    </row>
    <row r="688" spans="1:7">
      <c r="A688" s="106"/>
      <c r="B688" s="107" t="s">
        <v>543</v>
      </c>
      <c r="C688" s="62">
        <f>E687</f>
        <v>41.49</v>
      </c>
      <c r="D688" s="110">
        <f>'Розрахунок відшкод.витрат'!F38</f>
        <v>0</v>
      </c>
      <c r="E688" s="109">
        <f>C688*D688</f>
        <v>0</v>
      </c>
      <c r="F688" s="193"/>
    </row>
    <row r="689" spans="1:7">
      <c r="A689" s="106"/>
      <c r="B689" s="108" t="s">
        <v>202</v>
      </c>
      <c r="C689" s="112"/>
      <c r="D689" s="110"/>
      <c r="E689" s="111">
        <f>SUM(E687:E688)</f>
        <v>41.49</v>
      </c>
      <c r="F689" s="193"/>
    </row>
    <row r="690" spans="1:7">
      <c r="A690" s="106"/>
      <c r="B690" s="107" t="s">
        <v>203</v>
      </c>
      <c r="C690" s="62">
        <f>E689</f>
        <v>41.49</v>
      </c>
      <c r="D690" s="110">
        <v>0.22</v>
      </c>
      <c r="E690" s="109">
        <f>C690*D690</f>
        <v>9.1300000000000008</v>
      </c>
      <c r="F690" s="193"/>
    </row>
    <row r="691" spans="1:7">
      <c r="A691" s="106"/>
      <c r="B691" s="107" t="s">
        <v>535</v>
      </c>
      <c r="C691" s="62">
        <f>E687</f>
        <v>41.49</v>
      </c>
      <c r="D691" s="110">
        <f>'Розрахунок відшкод.витрат'!F55</f>
        <v>2.5999999999999999E-2</v>
      </c>
      <c r="E691" s="109">
        <f>C691*D691</f>
        <v>1.08</v>
      </c>
      <c r="F691" s="193"/>
    </row>
    <row r="692" spans="1:7">
      <c r="A692" s="106"/>
      <c r="B692" s="107" t="s">
        <v>536</v>
      </c>
      <c r="C692" s="62">
        <f>E687</f>
        <v>41.49</v>
      </c>
      <c r="D692" s="109">
        <f>'Розрахунок відшкод.витрат'!F52</f>
        <v>0.31</v>
      </c>
      <c r="E692" s="109">
        <f>C692*D692</f>
        <v>12.86</v>
      </c>
      <c r="F692" s="193"/>
    </row>
    <row r="693" spans="1:7">
      <c r="A693" s="106"/>
      <c r="B693" s="107" t="s">
        <v>204</v>
      </c>
      <c r="C693" s="62"/>
      <c r="D693" s="109">
        <f>'Розрахунок відшкод.витрат'!F95</f>
        <v>4.82</v>
      </c>
      <c r="E693" s="109">
        <f>C693*D693</f>
        <v>0</v>
      </c>
      <c r="F693" s="193"/>
    </row>
    <row r="694" spans="1:7">
      <c r="A694" s="106"/>
      <c r="B694" s="107" t="s">
        <v>205</v>
      </c>
      <c r="C694" s="62">
        <f>[1]Лист1!$G$364</f>
        <v>2.1800000000000002</v>
      </c>
      <c r="D694" s="110"/>
      <c r="E694" s="109">
        <f>C694</f>
        <v>2.1800000000000002</v>
      </c>
      <c r="F694" s="193"/>
    </row>
    <row r="695" spans="1:7" ht="18.75" customHeight="1">
      <c r="A695" s="155"/>
      <c r="B695" s="108" t="s">
        <v>477</v>
      </c>
      <c r="C695" s="101"/>
      <c r="D695" s="104"/>
      <c r="E695" s="157">
        <f>SUM(E689:E694)</f>
        <v>66.739999999999995</v>
      </c>
      <c r="F695" s="193"/>
      <c r="G695" s="190"/>
    </row>
    <row r="696" spans="1:7">
      <c r="A696" s="155"/>
      <c r="B696" s="107" t="s">
        <v>478</v>
      </c>
      <c r="C696" s="158">
        <v>10</v>
      </c>
      <c r="D696" s="104"/>
      <c r="E696" s="160">
        <f>E695*10/100</f>
        <v>6.67</v>
      </c>
      <c r="F696" s="193"/>
      <c r="G696" s="190"/>
    </row>
    <row r="697" spans="1:7">
      <c r="A697" s="11"/>
      <c r="B697" s="99" t="s">
        <v>479</v>
      </c>
      <c r="C697" s="154"/>
      <c r="D697" s="11"/>
      <c r="E697" s="159">
        <f>E695+E696</f>
        <v>73.41</v>
      </c>
      <c r="F697" s="193">
        <f>E697</f>
        <v>73</v>
      </c>
      <c r="G697" s="190"/>
    </row>
    <row r="698" spans="1:7">
      <c r="A698" s="64"/>
      <c r="B698" s="64"/>
      <c r="C698" s="72"/>
      <c r="D698" s="68"/>
      <c r="E698" s="69"/>
      <c r="F698" s="193"/>
      <c r="G698" s="190"/>
    </row>
    <row r="699" spans="1:7">
      <c r="A699" s="272" t="s">
        <v>244</v>
      </c>
      <c r="B699" s="272"/>
      <c r="C699" s="272"/>
      <c r="D699" s="68"/>
      <c r="E699" s="69"/>
      <c r="F699" s="193"/>
      <c r="G699" s="190"/>
    </row>
    <row r="700" spans="1:7">
      <c r="A700" s="63"/>
      <c r="B700" s="64"/>
      <c r="C700" s="72"/>
      <c r="D700" s="68"/>
      <c r="E700" s="69"/>
      <c r="F700" s="193"/>
      <c r="G700" s="190"/>
    </row>
    <row r="701" spans="1:7">
      <c r="A701" s="106"/>
      <c r="B701" s="274" t="s">
        <v>74</v>
      </c>
      <c r="C701" s="275" t="s">
        <v>0</v>
      </c>
      <c r="D701" s="11"/>
      <c r="E701" s="275" t="s">
        <v>196</v>
      </c>
      <c r="F701" s="193"/>
      <c r="G701" s="190"/>
    </row>
    <row r="702" spans="1:7">
      <c r="A702" s="106" t="s">
        <v>197</v>
      </c>
      <c r="B702" s="274"/>
      <c r="C702" s="275"/>
      <c r="D702" s="11"/>
      <c r="E702" s="276"/>
      <c r="F702" s="193"/>
      <c r="G702" s="190"/>
    </row>
    <row r="703" spans="1:7">
      <c r="A703" s="106">
        <v>1</v>
      </c>
      <c r="B703" s="107" t="s">
        <v>198</v>
      </c>
      <c r="C703" s="67"/>
      <c r="D703" s="11"/>
      <c r="E703" s="70"/>
      <c r="F703" s="193"/>
      <c r="G703" s="190"/>
    </row>
    <row r="704" spans="1:7">
      <c r="A704" s="106"/>
      <c r="B704" s="107" t="s">
        <v>199</v>
      </c>
      <c r="C704" s="62">
        <v>1.75</v>
      </c>
      <c r="D704" s="109">
        <f>'Розрахунок відшкод.витрат'!F29</f>
        <v>65.98</v>
      </c>
      <c r="E704" s="109">
        <f>C704*D704</f>
        <v>115.47</v>
      </c>
      <c r="F704" s="193"/>
      <c r="G704" s="190"/>
    </row>
    <row r="705" spans="1:7">
      <c r="A705" s="106"/>
      <c r="B705" s="107" t="s">
        <v>200</v>
      </c>
      <c r="C705" s="62"/>
      <c r="D705" s="109">
        <f>'Розрахунок відшкод.витрат'!F34</f>
        <v>1.64</v>
      </c>
      <c r="E705" s="109">
        <f>C705*D705</f>
        <v>0</v>
      </c>
      <c r="F705" s="193"/>
      <c r="G705" s="190"/>
    </row>
    <row r="706" spans="1:7">
      <c r="A706" s="106"/>
      <c r="B706" s="108" t="s">
        <v>201</v>
      </c>
      <c r="C706" s="112"/>
      <c r="D706" s="110"/>
      <c r="E706" s="111">
        <f>SUM(E704:E705)</f>
        <v>115.47</v>
      </c>
      <c r="F706" s="193"/>
      <c r="G706" s="190"/>
    </row>
    <row r="707" spans="1:7">
      <c r="A707" s="106"/>
      <c r="B707" s="107" t="s">
        <v>543</v>
      </c>
      <c r="C707" s="62">
        <f>E706</f>
        <v>115.47</v>
      </c>
      <c r="D707" s="110">
        <f>'Розрахунок відшкод.витрат'!F38</f>
        <v>0</v>
      </c>
      <c r="E707" s="109">
        <f>C707*D707</f>
        <v>0</v>
      </c>
      <c r="F707" s="193"/>
      <c r="G707" s="190"/>
    </row>
    <row r="708" spans="1:7">
      <c r="A708" s="106"/>
      <c r="B708" s="108" t="s">
        <v>202</v>
      </c>
      <c r="C708" s="112"/>
      <c r="D708" s="110"/>
      <c r="E708" s="111">
        <f>SUM(E706:E707)</f>
        <v>115.47</v>
      </c>
      <c r="F708" s="193"/>
      <c r="G708" s="190"/>
    </row>
    <row r="709" spans="1:7">
      <c r="A709" s="106"/>
      <c r="B709" s="107" t="s">
        <v>203</v>
      </c>
      <c r="C709" s="62">
        <f>E708</f>
        <v>115.47</v>
      </c>
      <c r="D709" s="110">
        <v>0.22</v>
      </c>
      <c r="E709" s="109">
        <f>C709*D709</f>
        <v>25.4</v>
      </c>
      <c r="F709" s="193"/>
      <c r="G709" s="190"/>
    </row>
    <row r="710" spans="1:7">
      <c r="A710" s="106"/>
      <c r="B710" s="107" t="s">
        <v>535</v>
      </c>
      <c r="C710" s="62">
        <f>E706</f>
        <v>115.47</v>
      </c>
      <c r="D710" s="110">
        <f>'Розрахунок відшкод.витрат'!F55</f>
        <v>2.5999999999999999E-2</v>
      </c>
      <c r="E710" s="109">
        <f>C710*D710</f>
        <v>3</v>
      </c>
      <c r="F710" s="193"/>
      <c r="G710" s="190"/>
    </row>
    <row r="711" spans="1:7">
      <c r="A711" s="106"/>
      <c r="B711" s="107" t="s">
        <v>536</v>
      </c>
      <c r="C711" s="62">
        <f>E706</f>
        <v>115.47</v>
      </c>
      <c r="D711" s="109">
        <f>'Розрахунок відшкод.витрат'!F52</f>
        <v>0.31</v>
      </c>
      <c r="E711" s="109">
        <f>C711*D711</f>
        <v>35.799999999999997</v>
      </c>
      <c r="F711" s="193"/>
      <c r="G711" s="190"/>
    </row>
    <row r="712" spans="1:7">
      <c r="A712" s="106"/>
      <c r="B712" s="107" t="s">
        <v>204</v>
      </c>
      <c r="C712" s="62">
        <v>1.75</v>
      </c>
      <c r="D712" s="109">
        <f>'Розрахунок відшкод.витрат'!F95</f>
        <v>4.82</v>
      </c>
      <c r="E712" s="109">
        <f>C712*D712</f>
        <v>8.44</v>
      </c>
      <c r="F712" s="193"/>
      <c r="G712" s="190"/>
    </row>
    <row r="713" spans="1:7">
      <c r="A713" s="115"/>
      <c r="B713" s="107" t="s">
        <v>205</v>
      </c>
      <c r="C713" s="62">
        <f>[1]Лист1!$G$376</f>
        <v>5.8</v>
      </c>
      <c r="D713" s="110"/>
      <c r="E713" s="109">
        <f>C713</f>
        <v>5.8</v>
      </c>
      <c r="F713" s="193"/>
      <c r="G713" s="190"/>
    </row>
    <row r="714" spans="1:7" ht="18.75" customHeight="1">
      <c r="A714" s="155"/>
      <c r="B714" s="108" t="s">
        <v>477</v>
      </c>
      <c r="C714" s="101"/>
      <c r="D714" s="104"/>
      <c r="E714" s="157">
        <f>SUM(E708:E713)</f>
        <v>193.91</v>
      </c>
      <c r="F714" s="193"/>
      <c r="G714" s="190"/>
    </row>
    <row r="715" spans="1:7">
      <c r="A715" s="155"/>
      <c r="B715" s="107" t="s">
        <v>478</v>
      </c>
      <c r="C715" s="158">
        <v>10</v>
      </c>
      <c r="D715" s="104"/>
      <c r="E715" s="160">
        <f>E714*10/100</f>
        <v>19.39</v>
      </c>
      <c r="F715" s="193"/>
      <c r="G715" s="190"/>
    </row>
    <row r="716" spans="1:7">
      <c r="A716" s="11"/>
      <c r="B716" s="99" t="s">
        <v>479</v>
      </c>
      <c r="C716" s="154"/>
      <c r="D716" s="11"/>
      <c r="E716" s="159">
        <f>E714+E715</f>
        <v>213.3</v>
      </c>
      <c r="F716" s="193">
        <f>E716</f>
        <v>213</v>
      </c>
      <c r="G716" s="190"/>
    </row>
    <row r="717" spans="1:7">
      <c r="A717" s="272" t="s">
        <v>245</v>
      </c>
      <c r="B717" s="272"/>
      <c r="C717" s="272"/>
      <c r="D717" s="68"/>
      <c r="E717" s="69"/>
      <c r="F717" s="193"/>
      <c r="G717" s="190"/>
    </row>
    <row r="718" spans="1:7">
      <c r="A718" s="63"/>
      <c r="B718" s="64"/>
      <c r="C718" s="72"/>
      <c r="D718" s="68"/>
      <c r="E718" s="69"/>
      <c r="F718" s="193"/>
      <c r="G718" s="190"/>
    </row>
    <row r="719" spans="1:7">
      <c r="A719" s="106"/>
      <c r="B719" s="274" t="s">
        <v>74</v>
      </c>
      <c r="C719" s="275" t="s">
        <v>0</v>
      </c>
      <c r="D719" s="11"/>
      <c r="E719" s="275" t="s">
        <v>196</v>
      </c>
      <c r="F719" s="193"/>
      <c r="G719" s="190"/>
    </row>
    <row r="720" spans="1:7">
      <c r="A720" s="106" t="s">
        <v>197</v>
      </c>
      <c r="B720" s="274"/>
      <c r="C720" s="275"/>
      <c r="D720" s="11"/>
      <c r="E720" s="276"/>
      <c r="F720" s="193"/>
      <c r="G720" s="190"/>
    </row>
    <row r="721" spans="1:7">
      <c r="A721" s="106">
        <v>1</v>
      </c>
      <c r="B721" s="107" t="s">
        <v>198</v>
      </c>
      <c r="C721" s="67"/>
      <c r="D721" s="11"/>
      <c r="E721" s="70"/>
      <c r="F721" s="193"/>
      <c r="G721" s="190"/>
    </row>
    <row r="722" spans="1:7">
      <c r="A722" s="106"/>
      <c r="B722" s="107" t="s">
        <v>199</v>
      </c>
      <c r="C722" s="62">
        <v>1.75</v>
      </c>
      <c r="D722" s="109">
        <f>'Розрахунок відшкод.витрат'!F29</f>
        <v>65.98</v>
      </c>
      <c r="E722" s="109">
        <f>C722*D722</f>
        <v>115.47</v>
      </c>
      <c r="F722" s="193"/>
      <c r="G722" s="190"/>
    </row>
    <row r="723" spans="1:7">
      <c r="A723" s="106"/>
      <c r="B723" s="107" t="s">
        <v>200</v>
      </c>
      <c r="C723" s="62"/>
      <c r="D723" s="109">
        <f>'Розрахунок відшкод.витрат'!F34</f>
        <v>1.64</v>
      </c>
      <c r="E723" s="109">
        <f>C723*D723</f>
        <v>0</v>
      </c>
      <c r="F723" s="193"/>
      <c r="G723" s="190"/>
    </row>
    <row r="724" spans="1:7">
      <c r="A724" s="106"/>
      <c r="B724" s="108" t="s">
        <v>201</v>
      </c>
      <c r="C724" s="112"/>
      <c r="D724" s="110"/>
      <c r="E724" s="111">
        <f>SUM(E722:E723)</f>
        <v>115.47</v>
      </c>
      <c r="F724" s="193"/>
      <c r="G724" s="190"/>
    </row>
    <row r="725" spans="1:7">
      <c r="A725" s="106"/>
      <c r="B725" s="107" t="s">
        <v>543</v>
      </c>
      <c r="C725" s="62">
        <f>E724</f>
        <v>115.47</v>
      </c>
      <c r="D725" s="110">
        <f>'Розрахунок відшкод.витрат'!F38</f>
        <v>0</v>
      </c>
      <c r="E725" s="109">
        <f>C725*D725</f>
        <v>0</v>
      </c>
      <c r="F725" s="193"/>
      <c r="G725" s="190"/>
    </row>
    <row r="726" spans="1:7">
      <c r="A726" s="106"/>
      <c r="B726" s="108" t="s">
        <v>202</v>
      </c>
      <c r="C726" s="112"/>
      <c r="D726" s="110"/>
      <c r="E726" s="111">
        <f>SUM(E724:E725)</f>
        <v>115.47</v>
      </c>
      <c r="F726" s="193"/>
      <c r="G726" s="190"/>
    </row>
    <row r="727" spans="1:7">
      <c r="A727" s="106"/>
      <c r="B727" s="107" t="s">
        <v>203</v>
      </c>
      <c r="C727" s="62">
        <f>E726</f>
        <v>115.47</v>
      </c>
      <c r="D727" s="110">
        <v>0.22</v>
      </c>
      <c r="E727" s="109">
        <f>C727*D727</f>
        <v>25.4</v>
      </c>
      <c r="F727" s="193"/>
      <c r="G727" s="190"/>
    </row>
    <row r="728" spans="1:7">
      <c r="A728" s="106"/>
      <c r="B728" s="107" t="s">
        <v>535</v>
      </c>
      <c r="C728" s="62">
        <f>E724</f>
        <v>115.47</v>
      </c>
      <c r="D728" s="110">
        <f>'Розрахунок відшкод.витрат'!F55</f>
        <v>2.5999999999999999E-2</v>
      </c>
      <c r="E728" s="109">
        <f>C728*D728</f>
        <v>3</v>
      </c>
      <c r="F728" s="193"/>
      <c r="G728" s="190"/>
    </row>
    <row r="729" spans="1:7">
      <c r="A729" s="106"/>
      <c r="B729" s="107" t="s">
        <v>536</v>
      </c>
      <c r="C729" s="62">
        <f>E724</f>
        <v>115.47</v>
      </c>
      <c r="D729" s="109">
        <f>'Розрахунок відшкод.витрат'!F52</f>
        <v>0.31</v>
      </c>
      <c r="E729" s="109">
        <f>C729*D729</f>
        <v>35.799999999999997</v>
      </c>
      <c r="F729" s="193"/>
      <c r="G729" s="190"/>
    </row>
    <row r="730" spans="1:7">
      <c r="A730" s="106"/>
      <c r="B730" s="107" t="s">
        <v>204</v>
      </c>
      <c r="C730" s="62">
        <v>1.75</v>
      </c>
      <c r="D730" s="109">
        <f>'Розрахунок відшкод.витрат'!F95</f>
        <v>4.82</v>
      </c>
      <c r="E730" s="109">
        <f>C730*D730</f>
        <v>8.44</v>
      </c>
      <c r="F730" s="193"/>
      <c r="G730" s="190"/>
    </row>
    <row r="731" spans="1:7">
      <c r="A731" s="115"/>
      <c r="B731" s="107" t="s">
        <v>205</v>
      </c>
      <c r="C731" s="116">
        <f>[1]Лист1!$G$416</f>
        <v>7</v>
      </c>
      <c r="D731" s="110"/>
      <c r="E731" s="109">
        <f>C731</f>
        <v>7</v>
      </c>
      <c r="F731" s="193"/>
      <c r="G731" s="190"/>
    </row>
    <row r="732" spans="1:7" ht="18" customHeight="1">
      <c r="A732" s="155"/>
      <c r="B732" s="108" t="s">
        <v>477</v>
      </c>
      <c r="C732" s="101"/>
      <c r="D732" s="104"/>
      <c r="E732" s="157">
        <f>SUM(E726:E731)</f>
        <v>195.11</v>
      </c>
      <c r="F732" s="193"/>
      <c r="G732" s="190"/>
    </row>
    <row r="733" spans="1:7">
      <c r="A733" s="155"/>
      <c r="B733" s="107" t="s">
        <v>478</v>
      </c>
      <c r="C733" s="158">
        <v>10</v>
      </c>
      <c r="D733" s="104"/>
      <c r="E733" s="160">
        <f>E732*10/100</f>
        <v>19.510000000000002</v>
      </c>
      <c r="F733" s="193"/>
      <c r="G733" s="190"/>
    </row>
    <row r="734" spans="1:7">
      <c r="A734" s="11"/>
      <c r="B734" s="99" t="s">
        <v>479</v>
      </c>
      <c r="C734" s="154"/>
      <c r="D734" s="11"/>
      <c r="E734" s="159">
        <f>E732+E733</f>
        <v>214.62</v>
      </c>
      <c r="F734" s="193">
        <f>E734</f>
        <v>215</v>
      </c>
      <c r="G734" s="190"/>
    </row>
    <row r="735" spans="1:7">
      <c r="A735" s="272" t="s">
        <v>246</v>
      </c>
      <c r="B735" s="272"/>
      <c r="C735" s="272"/>
      <c r="D735" s="68"/>
      <c r="E735" s="69"/>
      <c r="F735" s="193"/>
    </row>
    <row r="736" spans="1:7">
      <c r="A736" s="63"/>
      <c r="B736" s="64"/>
      <c r="C736" s="72"/>
      <c r="D736" s="68"/>
      <c r="E736" s="69"/>
      <c r="F736" s="193"/>
    </row>
    <row r="737" spans="1:7">
      <c r="A737" s="106"/>
      <c r="B737" s="274" t="s">
        <v>74</v>
      </c>
      <c r="C737" s="275" t="s">
        <v>0</v>
      </c>
      <c r="D737" s="11"/>
      <c r="E737" s="275" t="s">
        <v>196</v>
      </c>
      <c r="F737" s="193"/>
    </row>
    <row r="738" spans="1:7">
      <c r="A738" s="106" t="s">
        <v>197</v>
      </c>
      <c r="B738" s="274"/>
      <c r="C738" s="275"/>
      <c r="D738" s="11"/>
      <c r="E738" s="276"/>
      <c r="F738" s="193"/>
    </row>
    <row r="739" spans="1:7">
      <c r="A739" s="106">
        <v>1</v>
      </c>
      <c r="B739" s="107" t="s">
        <v>198</v>
      </c>
      <c r="C739" s="61"/>
      <c r="D739" s="11"/>
      <c r="E739" s="70"/>
      <c r="F739" s="193"/>
    </row>
    <row r="740" spans="1:7">
      <c r="A740" s="106"/>
      <c r="B740" s="107" t="s">
        <v>199</v>
      </c>
      <c r="C740" s="62">
        <v>0.25</v>
      </c>
      <c r="D740" s="109">
        <f>'Розрахунок відшкод.витрат'!F29</f>
        <v>65.98</v>
      </c>
      <c r="E740" s="109">
        <f>C740*D740</f>
        <v>16.5</v>
      </c>
      <c r="F740" s="193"/>
    </row>
    <row r="741" spans="1:7">
      <c r="A741" s="106"/>
      <c r="B741" s="107" t="s">
        <v>200</v>
      </c>
      <c r="C741" s="62"/>
      <c r="D741" s="109">
        <f>'Розрахунок відшкод.витрат'!F34</f>
        <v>1.64</v>
      </c>
      <c r="E741" s="109">
        <f>C741*D741</f>
        <v>0</v>
      </c>
      <c r="F741" s="193"/>
    </row>
    <row r="742" spans="1:7">
      <c r="A742" s="106"/>
      <c r="B742" s="108" t="s">
        <v>201</v>
      </c>
      <c r="C742" s="112"/>
      <c r="D742" s="110"/>
      <c r="E742" s="111">
        <f>SUM(E740:E741)</f>
        <v>16.5</v>
      </c>
      <c r="F742" s="193"/>
    </row>
    <row r="743" spans="1:7">
      <c r="A743" s="106"/>
      <c r="B743" s="107" t="s">
        <v>543</v>
      </c>
      <c r="C743" s="62">
        <f>E742</f>
        <v>16.5</v>
      </c>
      <c r="D743" s="110">
        <f>'Розрахунок відшкод.витрат'!F38</f>
        <v>0</v>
      </c>
      <c r="E743" s="109">
        <f>C743*D743</f>
        <v>0</v>
      </c>
      <c r="F743" s="193"/>
    </row>
    <row r="744" spans="1:7">
      <c r="A744" s="106"/>
      <c r="B744" s="108" t="s">
        <v>202</v>
      </c>
      <c r="C744" s="112"/>
      <c r="D744" s="110"/>
      <c r="E744" s="111">
        <f>SUM(E742:E743)</f>
        <v>16.5</v>
      </c>
      <c r="F744" s="193"/>
    </row>
    <row r="745" spans="1:7">
      <c r="A745" s="106"/>
      <c r="B745" s="107" t="s">
        <v>203</v>
      </c>
      <c r="C745" s="62">
        <f>E744</f>
        <v>16.5</v>
      </c>
      <c r="D745" s="110">
        <v>0.22</v>
      </c>
      <c r="E745" s="109">
        <f>C745*D745</f>
        <v>3.63</v>
      </c>
      <c r="F745" s="193"/>
    </row>
    <row r="746" spans="1:7">
      <c r="A746" s="106"/>
      <c r="B746" s="107" t="s">
        <v>535</v>
      </c>
      <c r="C746" s="62">
        <f>E742</f>
        <v>16.5</v>
      </c>
      <c r="D746" s="110">
        <f>'Розрахунок відшкод.витрат'!F55</f>
        <v>2.5999999999999999E-2</v>
      </c>
      <c r="E746" s="109">
        <f>C746*D746</f>
        <v>0.43</v>
      </c>
      <c r="F746" s="193"/>
    </row>
    <row r="747" spans="1:7">
      <c r="A747" s="106"/>
      <c r="B747" s="107" t="s">
        <v>536</v>
      </c>
      <c r="C747" s="62">
        <f>E742</f>
        <v>16.5</v>
      </c>
      <c r="D747" s="109">
        <f>'Розрахунок відшкод.витрат'!F52</f>
        <v>0.31</v>
      </c>
      <c r="E747" s="109">
        <f>C747*D747</f>
        <v>5.12</v>
      </c>
      <c r="F747" s="193"/>
    </row>
    <row r="748" spans="1:7">
      <c r="A748" s="106"/>
      <c r="B748" s="107" t="s">
        <v>204</v>
      </c>
      <c r="C748" s="62">
        <v>0.25</v>
      </c>
      <c r="D748" s="109">
        <f>'Розрахунок відшкод.витрат'!F95</f>
        <v>4.82</v>
      </c>
      <c r="E748" s="109">
        <f>C748*D748</f>
        <v>1.21</v>
      </c>
      <c r="F748" s="193"/>
    </row>
    <row r="749" spans="1:7">
      <c r="A749" s="106"/>
      <c r="B749" s="107" t="s">
        <v>205</v>
      </c>
      <c r="C749" s="62"/>
      <c r="D749" s="110"/>
      <c r="E749" s="109">
        <f>C749</f>
        <v>0</v>
      </c>
      <c r="F749" s="193"/>
    </row>
    <row r="750" spans="1:7" ht="18.75" customHeight="1">
      <c r="A750" s="155"/>
      <c r="B750" s="108" t="s">
        <v>477</v>
      </c>
      <c r="C750" s="101"/>
      <c r="D750" s="104"/>
      <c r="E750" s="157">
        <f>SUM(E744:E749)</f>
        <v>26.89</v>
      </c>
      <c r="F750" s="193"/>
      <c r="G750" s="190"/>
    </row>
    <row r="751" spans="1:7">
      <c r="A751" s="155"/>
      <c r="B751" s="107" t="s">
        <v>478</v>
      </c>
      <c r="C751" s="158">
        <v>10</v>
      </c>
      <c r="D751" s="104"/>
      <c r="E751" s="160">
        <f>E750*10/100</f>
        <v>2.69</v>
      </c>
      <c r="F751" s="193"/>
      <c r="G751" s="190"/>
    </row>
    <row r="752" spans="1:7">
      <c r="A752" s="11"/>
      <c r="B752" s="99" t="s">
        <v>479</v>
      </c>
      <c r="C752" s="154"/>
      <c r="D752" s="11"/>
      <c r="E752" s="159">
        <f>E750+E751</f>
        <v>29.58</v>
      </c>
      <c r="F752" s="193">
        <f>E752</f>
        <v>30</v>
      </c>
      <c r="G752" s="190"/>
    </row>
    <row r="753" spans="1:7">
      <c r="A753" s="63"/>
      <c r="B753" s="64"/>
      <c r="C753" s="72"/>
      <c r="D753" s="68"/>
      <c r="E753" s="69"/>
      <c r="F753" s="193"/>
      <c r="G753" s="190"/>
    </row>
    <row r="754" spans="1:7">
      <c r="A754" s="272" t="s">
        <v>247</v>
      </c>
      <c r="B754" s="272"/>
      <c r="C754" s="272"/>
      <c r="D754" s="68"/>
      <c r="E754" s="69"/>
      <c r="F754" s="193"/>
      <c r="G754" s="190"/>
    </row>
    <row r="755" spans="1:7">
      <c r="A755" s="63"/>
      <c r="B755" s="64"/>
      <c r="C755" s="72"/>
      <c r="D755" s="68"/>
      <c r="E755" s="69"/>
      <c r="F755" s="193"/>
      <c r="G755" s="190"/>
    </row>
    <row r="756" spans="1:7">
      <c r="A756" s="106"/>
      <c r="B756" s="274" t="s">
        <v>74</v>
      </c>
      <c r="C756" s="275" t="s">
        <v>0</v>
      </c>
      <c r="D756" s="11"/>
      <c r="E756" s="275" t="s">
        <v>196</v>
      </c>
      <c r="F756" s="193"/>
      <c r="G756" s="190"/>
    </row>
    <row r="757" spans="1:7">
      <c r="A757" s="106" t="s">
        <v>197</v>
      </c>
      <c r="B757" s="274"/>
      <c r="C757" s="275"/>
      <c r="D757" s="11"/>
      <c r="E757" s="276"/>
      <c r="F757" s="193"/>
      <c r="G757" s="190"/>
    </row>
    <row r="758" spans="1:7">
      <c r="A758" s="106">
        <v>1</v>
      </c>
      <c r="B758" s="107" t="s">
        <v>198</v>
      </c>
      <c r="C758" s="67"/>
      <c r="D758" s="11"/>
      <c r="E758" s="70"/>
      <c r="F758" s="193"/>
      <c r="G758" s="190"/>
    </row>
    <row r="759" spans="1:7">
      <c r="A759" s="106"/>
      <c r="B759" s="107" t="s">
        <v>199</v>
      </c>
      <c r="C759" s="62">
        <v>2</v>
      </c>
      <c r="D759" s="109">
        <f>'Розрахунок відшкод.витрат'!F29</f>
        <v>65.98</v>
      </c>
      <c r="E759" s="109">
        <f>C759*D759</f>
        <v>131.96</v>
      </c>
      <c r="F759" s="193"/>
      <c r="G759" s="190"/>
    </row>
    <row r="760" spans="1:7">
      <c r="A760" s="106"/>
      <c r="B760" s="107" t="s">
        <v>200</v>
      </c>
      <c r="C760" s="62"/>
      <c r="D760" s="109">
        <f>'Розрахунок відшкод.витрат'!F34</f>
        <v>1.64</v>
      </c>
      <c r="E760" s="109">
        <f>C760*D760</f>
        <v>0</v>
      </c>
      <c r="F760" s="193"/>
      <c r="G760" s="190"/>
    </row>
    <row r="761" spans="1:7">
      <c r="A761" s="106"/>
      <c r="B761" s="108" t="s">
        <v>201</v>
      </c>
      <c r="C761" s="112"/>
      <c r="D761" s="110"/>
      <c r="E761" s="111">
        <f>SUM(E759:E760)</f>
        <v>131.96</v>
      </c>
      <c r="F761" s="193"/>
      <c r="G761" s="190"/>
    </row>
    <row r="762" spans="1:7">
      <c r="A762" s="106"/>
      <c r="B762" s="107" t="s">
        <v>543</v>
      </c>
      <c r="C762" s="62">
        <f>E761</f>
        <v>131.96</v>
      </c>
      <c r="D762" s="110">
        <f>'Розрахунок відшкод.витрат'!F38</f>
        <v>0</v>
      </c>
      <c r="E762" s="109">
        <f>C762*D762</f>
        <v>0</v>
      </c>
      <c r="F762" s="193"/>
      <c r="G762" s="190"/>
    </row>
    <row r="763" spans="1:7">
      <c r="A763" s="106"/>
      <c r="B763" s="108" t="s">
        <v>202</v>
      </c>
      <c r="C763" s="112"/>
      <c r="D763" s="110"/>
      <c r="E763" s="111">
        <f>SUM(E761:E762)</f>
        <v>131.96</v>
      </c>
      <c r="F763" s="193"/>
      <c r="G763" s="190"/>
    </row>
    <row r="764" spans="1:7">
      <c r="A764" s="106"/>
      <c r="B764" s="107" t="s">
        <v>203</v>
      </c>
      <c r="C764" s="62">
        <f>E763</f>
        <v>131.96</v>
      </c>
      <c r="D764" s="110">
        <v>0.22</v>
      </c>
      <c r="E764" s="109">
        <f>C764*D764</f>
        <v>29.03</v>
      </c>
      <c r="F764" s="193"/>
      <c r="G764" s="190"/>
    </row>
    <row r="765" spans="1:7">
      <c r="A765" s="106"/>
      <c r="B765" s="107" t="s">
        <v>535</v>
      </c>
      <c r="C765" s="62">
        <f>E761</f>
        <v>131.96</v>
      </c>
      <c r="D765" s="110">
        <f>'Розрахунок відшкод.витрат'!F55</f>
        <v>2.5999999999999999E-2</v>
      </c>
      <c r="E765" s="109">
        <f>C765*D765</f>
        <v>3.43</v>
      </c>
      <c r="F765" s="193"/>
      <c r="G765" s="190"/>
    </row>
    <row r="766" spans="1:7">
      <c r="A766" s="106"/>
      <c r="B766" s="107" t="s">
        <v>536</v>
      </c>
      <c r="C766" s="62">
        <f>E761</f>
        <v>131.96</v>
      </c>
      <c r="D766" s="109">
        <f>'Розрахунок відшкод.витрат'!F52</f>
        <v>0.31</v>
      </c>
      <c r="E766" s="109">
        <f>C766*D766</f>
        <v>40.909999999999997</v>
      </c>
      <c r="F766" s="193"/>
      <c r="G766" s="190"/>
    </row>
    <row r="767" spans="1:7">
      <c r="A767" s="106"/>
      <c r="B767" s="107" t="s">
        <v>204</v>
      </c>
      <c r="C767" s="62">
        <v>2</v>
      </c>
      <c r="D767" s="109">
        <f>'Розрахунок відшкод.витрат'!F95</f>
        <v>4.82</v>
      </c>
      <c r="E767" s="109">
        <f>C767*D767</f>
        <v>9.64</v>
      </c>
      <c r="F767" s="193"/>
      <c r="G767" s="190"/>
    </row>
    <row r="768" spans="1:7">
      <c r="A768" s="106"/>
      <c r="B768" s="107" t="s">
        <v>205</v>
      </c>
      <c r="C768" s="62">
        <f>[1]Лист1!$G$370</f>
        <v>1.94</v>
      </c>
      <c r="D768" s="110"/>
      <c r="E768" s="109">
        <f>C768</f>
        <v>1.94</v>
      </c>
      <c r="F768" s="193"/>
      <c r="G768" s="190"/>
    </row>
    <row r="769" spans="1:7" ht="17.25" customHeight="1">
      <c r="A769" s="155"/>
      <c r="B769" s="108" t="s">
        <v>477</v>
      </c>
      <c r="C769" s="101"/>
      <c r="D769" s="104"/>
      <c r="E769" s="157">
        <f>SUM(E763:E768)</f>
        <v>216.91</v>
      </c>
      <c r="F769" s="193"/>
      <c r="G769" s="190"/>
    </row>
    <row r="770" spans="1:7">
      <c r="A770" s="155"/>
      <c r="B770" s="107" t="s">
        <v>478</v>
      </c>
      <c r="C770" s="158">
        <v>10</v>
      </c>
      <c r="D770" s="104"/>
      <c r="E770" s="160">
        <f>E769*10/100</f>
        <v>21.69</v>
      </c>
      <c r="F770" s="193"/>
      <c r="G770" s="190"/>
    </row>
    <row r="771" spans="1:7">
      <c r="A771" s="11"/>
      <c r="B771" s="99" t="s">
        <v>479</v>
      </c>
      <c r="C771" s="154"/>
      <c r="D771" s="11"/>
      <c r="E771" s="159">
        <f>E769+E770</f>
        <v>238.6</v>
      </c>
      <c r="F771" s="193">
        <f>E771</f>
        <v>239</v>
      </c>
      <c r="G771" s="190"/>
    </row>
    <row r="772" spans="1:7">
      <c r="A772" s="63"/>
      <c r="B772" s="64"/>
      <c r="C772" s="72"/>
      <c r="D772" s="68"/>
      <c r="E772" s="69"/>
      <c r="F772" s="193"/>
      <c r="G772" s="190"/>
    </row>
    <row r="773" spans="1:7">
      <c r="A773" s="272" t="s">
        <v>248</v>
      </c>
      <c r="B773" s="272"/>
      <c r="C773" s="272"/>
      <c r="D773" s="68"/>
      <c r="E773" s="69"/>
      <c r="F773" s="193"/>
      <c r="G773" s="190"/>
    </row>
    <row r="774" spans="1:7">
      <c r="A774" s="63"/>
      <c r="B774" s="64"/>
      <c r="C774" s="72"/>
      <c r="D774" s="68"/>
      <c r="E774" s="69"/>
      <c r="F774" s="193"/>
      <c r="G774" s="190"/>
    </row>
    <row r="775" spans="1:7">
      <c r="A775" s="106"/>
      <c r="B775" s="274" t="s">
        <v>74</v>
      </c>
      <c r="C775" s="275" t="s">
        <v>0</v>
      </c>
      <c r="D775" s="11"/>
      <c r="E775" s="275" t="s">
        <v>196</v>
      </c>
      <c r="F775" s="193"/>
      <c r="G775" s="190"/>
    </row>
    <row r="776" spans="1:7">
      <c r="A776" s="106" t="s">
        <v>197</v>
      </c>
      <c r="B776" s="274"/>
      <c r="C776" s="275"/>
      <c r="D776" s="11"/>
      <c r="E776" s="276"/>
      <c r="F776" s="193"/>
      <c r="G776" s="190"/>
    </row>
    <row r="777" spans="1:7">
      <c r="A777" s="106">
        <v>1</v>
      </c>
      <c r="B777" s="107" t="s">
        <v>198</v>
      </c>
      <c r="C777" s="67"/>
      <c r="D777" s="11"/>
      <c r="E777" s="70"/>
      <c r="F777" s="193"/>
      <c r="G777" s="190"/>
    </row>
    <row r="778" spans="1:7">
      <c r="A778" s="106"/>
      <c r="B778" s="107" t="s">
        <v>199</v>
      </c>
      <c r="C778" s="62">
        <v>0.75</v>
      </c>
      <c r="D778" s="109">
        <f>'Розрахунок відшкод.витрат'!F29</f>
        <v>65.98</v>
      </c>
      <c r="E778" s="109">
        <f>C778*D778</f>
        <v>49.49</v>
      </c>
      <c r="F778" s="193"/>
      <c r="G778" s="190"/>
    </row>
    <row r="779" spans="1:7">
      <c r="A779" s="106"/>
      <c r="B779" s="107" t="s">
        <v>200</v>
      </c>
      <c r="C779" s="62"/>
      <c r="D779" s="109">
        <f>'Розрахунок відшкод.витрат'!F34</f>
        <v>1.64</v>
      </c>
      <c r="E779" s="109">
        <f>C779*D779</f>
        <v>0</v>
      </c>
      <c r="F779" s="193"/>
      <c r="G779" s="190"/>
    </row>
    <row r="780" spans="1:7">
      <c r="A780" s="106"/>
      <c r="B780" s="108" t="s">
        <v>201</v>
      </c>
      <c r="C780" s="112"/>
      <c r="D780" s="110"/>
      <c r="E780" s="111">
        <f>SUM(E778:E779)</f>
        <v>49.49</v>
      </c>
      <c r="F780" s="193"/>
      <c r="G780" s="190"/>
    </row>
    <row r="781" spans="1:7">
      <c r="A781" s="106"/>
      <c r="B781" s="107" t="s">
        <v>543</v>
      </c>
      <c r="C781" s="62">
        <f>E780</f>
        <v>49.49</v>
      </c>
      <c r="D781" s="110">
        <f>'Розрахунок відшкод.витрат'!F38</f>
        <v>0</v>
      </c>
      <c r="E781" s="109">
        <f>C781*D781</f>
        <v>0</v>
      </c>
      <c r="F781" s="193"/>
      <c r="G781" s="190"/>
    </row>
    <row r="782" spans="1:7">
      <c r="A782" s="106"/>
      <c r="B782" s="108" t="s">
        <v>202</v>
      </c>
      <c r="C782" s="112"/>
      <c r="D782" s="110"/>
      <c r="E782" s="111">
        <f>SUM(E780:E781)</f>
        <v>49.49</v>
      </c>
      <c r="F782" s="193"/>
      <c r="G782" s="190"/>
    </row>
    <row r="783" spans="1:7">
      <c r="A783" s="106"/>
      <c r="B783" s="107" t="s">
        <v>203</v>
      </c>
      <c r="C783" s="62">
        <f>E782</f>
        <v>49.49</v>
      </c>
      <c r="D783" s="110">
        <v>0.22</v>
      </c>
      <c r="E783" s="109">
        <f>C783*D783</f>
        <v>10.89</v>
      </c>
      <c r="F783" s="193"/>
      <c r="G783" s="190"/>
    </row>
    <row r="784" spans="1:7">
      <c r="A784" s="106"/>
      <c r="B784" s="107" t="s">
        <v>535</v>
      </c>
      <c r="C784" s="62">
        <f>E780</f>
        <v>49.49</v>
      </c>
      <c r="D784" s="110">
        <f>'Розрахунок відшкод.витрат'!F55</f>
        <v>2.5999999999999999E-2</v>
      </c>
      <c r="E784" s="109">
        <f>C784*D784</f>
        <v>1.29</v>
      </c>
      <c r="F784" s="193"/>
      <c r="G784" s="190"/>
    </row>
    <row r="785" spans="1:7">
      <c r="A785" s="106"/>
      <c r="B785" s="107" t="s">
        <v>536</v>
      </c>
      <c r="C785" s="62">
        <f>E780</f>
        <v>49.49</v>
      </c>
      <c r="D785" s="109">
        <f>'Розрахунок відшкод.витрат'!F52</f>
        <v>0.31</v>
      </c>
      <c r="E785" s="109">
        <f>C785*D785</f>
        <v>15.34</v>
      </c>
      <c r="F785" s="193"/>
      <c r="G785" s="190"/>
    </row>
    <row r="786" spans="1:7">
      <c r="A786" s="106"/>
      <c r="B786" s="107" t="s">
        <v>204</v>
      </c>
      <c r="C786" s="62">
        <v>0.75</v>
      </c>
      <c r="D786" s="109">
        <f>'Розрахунок відшкод.витрат'!F95</f>
        <v>4.82</v>
      </c>
      <c r="E786" s="109">
        <f>C786*D786</f>
        <v>3.62</v>
      </c>
      <c r="F786" s="193"/>
      <c r="G786" s="190"/>
    </row>
    <row r="787" spans="1:7">
      <c r="A787" s="106"/>
      <c r="B787" s="107" t="s">
        <v>205</v>
      </c>
      <c r="C787" s="62"/>
      <c r="D787" s="110"/>
      <c r="E787" s="109">
        <f>C787</f>
        <v>0</v>
      </c>
      <c r="F787" s="193"/>
      <c r="G787" s="190"/>
    </row>
    <row r="788" spans="1:7" ht="17.25" customHeight="1">
      <c r="A788" s="155"/>
      <c r="B788" s="108" t="s">
        <v>477</v>
      </c>
      <c r="C788" s="101"/>
      <c r="D788" s="104"/>
      <c r="E788" s="157">
        <f>SUM(E782:E787)</f>
        <v>80.63</v>
      </c>
      <c r="F788" s="193"/>
      <c r="G788" s="190"/>
    </row>
    <row r="789" spans="1:7">
      <c r="A789" s="155"/>
      <c r="B789" s="107" t="s">
        <v>478</v>
      </c>
      <c r="C789" s="158">
        <v>10</v>
      </c>
      <c r="D789" s="104"/>
      <c r="E789" s="160">
        <f>E788*10/100</f>
        <v>8.06</v>
      </c>
      <c r="F789" s="193"/>
      <c r="G789" s="190"/>
    </row>
    <row r="790" spans="1:7">
      <c r="A790" s="11"/>
      <c r="B790" s="99" t="s">
        <v>479</v>
      </c>
      <c r="C790" s="154"/>
      <c r="D790" s="11"/>
      <c r="E790" s="159">
        <f>E788+E789</f>
        <v>88.69</v>
      </c>
      <c r="F790" s="193">
        <f>E790</f>
        <v>89</v>
      </c>
      <c r="G790" s="190"/>
    </row>
    <row r="791" spans="1:7">
      <c r="A791" s="272" t="s">
        <v>249</v>
      </c>
      <c r="B791" s="272"/>
      <c r="C791" s="272"/>
      <c r="D791" s="68"/>
      <c r="E791" s="69"/>
      <c r="F791" s="193"/>
      <c r="G791" s="190"/>
    </row>
    <row r="792" spans="1:7">
      <c r="A792" s="64"/>
      <c r="B792" s="64"/>
      <c r="C792" s="72"/>
      <c r="D792" s="68"/>
      <c r="E792" s="69"/>
      <c r="F792" s="193"/>
      <c r="G792" s="190"/>
    </row>
    <row r="793" spans="1:7">
      <c r="A793" s="106"/>
      <c r="B793" s="274" t="s">
        <v>74</v>
      </c>
      <c r="C793" s="275" t="s">
        <v>0</v>
      </c>
      <c r="D793" s="11"/>
      <c r="E793" s="275" t="s">
        <v>196</v>
      </c>
      <c r="F793" s="193"/>
      <c r="G793" s="190"/>
    </row>
    <row r="794" spans="1:7">
      <c r="A794" s="106" t="s">
        <v>197</v>
      </c>
      <c r="B794" s="274"/>
      <c r="C794" s="275"/>
      <c r="D794" s="11"/>
      <c r="E794" s="276"/>
      <c r="F794" s="193"/>
      <c r="G794" s="190"/>
    </row>
    <row r="795" spans="1:7">
      <c r="A795" s="106">
        <v>1</v>
      </c>
      <c r="B795" s="107" t="s">
        <v>198</v>
      </c>
      <c r="C795" s="67"/>
      <c r="D795" s="11"/>
      <c r="E795" s="70"/>
      <c r="F795" s="193"/>
      <c r="G795" s="190"/>
    </row>
    <row r="796" spans="1:7">
      <c r="A796" s="106"/>
      <c r="B796" s="107" t="s">
        <v>199</v>
      </c>
      <c r="C796" s="62">
        <v>0.75</v>
      </c>
      <c r="D796" s="109">
        <f>'Розрахунок відшкод.витрат'!F29</f>
        <v>65.98</v>
      </c>
      <c r="E796" s="109">
        <f>C796*D796</f>
        <v>49.49</v>
      </c>
      <c r="F796" s="193"/>
      <c r="G796" s="190"/>
    </row>
    <row r="797" spans="1:7">
      <c r="A797" s="106"/>
      <c r="B797" s="107" t="s">
        <v>200</v>
      </c>
      <c r="C797" s="62"/>
      <c r="D797" s="109">
        <f>'Розрахунок відшкод.витрат'!F34</f>
        <v>1.64</v>
      </c>
      <c r="E797" s="109">
        <f>C797*D797</f>
        <v>0</v>
      </c>
      <c r="F797" s="193"/>
      <c r="G797" s="190"/>
    </row>
    <row r="798" spans="1:7">
      <c r="A798" s="106"/>
      <c r="B798" s="108" t="s">
        <v>201</v>
      </c>
      <c r="C798" s="112"/>
      <c r="D798" s="110"/>
      <c r="E798" s="111">
        <f>SUM(E796:E797)</f>
        <v>49.49</v>
      </c>
      <c r="F798" s="193"/>
      <c r="G798" s="190"/>
    </row>
    <row r="799" spans="1:7">
      <c r="A799" s="106"/>
      <c r="B799" s="107" t="s">
        <v>543</v>
      </c>
      <c r="C799" s="62">
        <f>E798</f>
        <v>49.49</v>
      </c>
      <c r="D799" s="110">
        <f>'Розрахунок відшкод.витрат'!F38</f>
        <v>0</v>
      </c>
      <c r="E799" s="109">
        <f>C799*D799</f>
        <v>0</v>
      </c>
      <c r="F799" s="193"/>
      <c r="G799" s="190"/>
    </row>
    <row r="800" spans="1:7">
      <c r="A800" s="106"/>
      <c r="B800" s="108" t="s">
        <v>202</v>
      </c>
      <c r="C800" s="112"/>
      <c r="D800" s="110"/>
      <c r="E800" s="111">
        <f>SUM(E798:E799)</f>
        <v>49.49</v>
      </c>
      <c r="F800" s="193"/>
      <c r="G800" s="190"/>
    </row>
    <row r="801" spans="1:7">
      <c r="A801" s="106"/>
      <c r="B801" s="107" t="s">
        <v>203</v>
      </c>
      <c r="C801" s="62">
        <f>E800</f>
        <v>49.49</v>
      </c>
      <c r="D801" s="110">
        <v>0.22</v>
      </c>
      <c r="E801" s="109">
        <f>C801*D801</f>
        <v>10.89</v>
      </c>
      <c r="F801" s="193"/>
      <c r="G801" s="190"/>
    </row>
    <row r="802" spans="1:7">
      <c r="A802" s="106"/>
      <c r="B802" s="107" t="s">
        <v>535</v>
      </c>
      <c r="C802" s="62">
        <f>E798</f>
        <v>49.49</v>
      </c>
      <c r="D802" s="110">
        <f>'Розрахунок відшкод.витрат'!F55</f>
        <v>2.5999999999999999E-2</v>
      </c>
      <c r="E802" s="109">
        <f>C802*D802</f>
        <v>1.29</v>
      </c>
      <c r="F802" s="193"/>
      <c r="G802" s="190"/>
    </row>
    <row r="803" spans="1:7">
      <c r="A803" s="106"/>
      <c r="B803" s="107" t="s">
        <v>536</v>
      </c>
      <c r="C803" s="62">
        <f>E798</f>
        <v>49.49</v>
      </c>
      <c r="D803" s="109">
        <f>'Розрахунок відшкод.витрат'!F52</f>
        <v>0.31</v>
      </c>
      <c r="E803" s="109">
        <f>C803*D803</f>
        <v>15.34</v>
      </c>
      <c r="F803" s="193"/>
      <c r="G803" s="190"/>
    </row>
    <row r="804" spans="1:7">
      <c r="A804" s="106"/>
      <c r="B804" s="107" t="s">
        <v>204</v>
      </c>
      <c r="C804" s="62">
        <v>0.75</v>
      </c>
      <c r="D804" s="109">
        <f>'Розрахунок відшкод.витрат'!F95</f>
        <v>4.82</v>
      </c>
      <c r="E804" s="109">
        <f>C804*D804</f>
        <v>3.62</v>
      </c>
      <c r="F804" s="193"/>
      <c r="G804" s="190"/>
    </row>
    <row r="805" spans="1:7">
      <c r="A805" s="106"/>
      <c r="B805" s="107" t="s">
        <v>205</v>
      </c>
      <c r="C805" s="62"/>
      <c r="D805" s="110"/>
      <c r="E805" s="109">
        <f>C805</f>
        <v>0</v>
      </c>
      <c r="F805" s="193"/>
      <c r="G805" s="190"/>
    </row>
    <row r="806" spans="1:7" ht="16.5" customHeight="1">
      <c r="A806" s="155"/>
      <c r="B806" s="108" t="s">
        <v>477</v>
      </c>
      <c r="C806" s="101"/>
      <c r="D806" s="104"/>
      <c r="E806" s="157">
        <f>SUM(E800:E805)</f>
        <v>80.63</v>
      </c>
      <c r="F806" s="193"/>
      <c r="G806" s="190"/>
    </row>
    <row r="807" spans="1:7">
      <c r="A807" s="155"/>
      <c r="B807" s="107" t="s">
        <v>478</v>
      </c>
      <c r="C807" s="158">
        <v>10</v>
      </c>
      <c r="D807" s="104"/>
      <c r="E807" s="160">
        <f>E806*10/100</f>
        <v>8.06</v>
      </c>
      <c r="F807" s="193"/>
      <c r="G807" s="190"/>
    </row>
    <row r="808" spans="1:7">
      <c r="A808" s="11"/>
      <c r="B808" s="99" t="s">
        <v>479</v>
      </c>
      <c r="C808" s="154"/>
      <c r="D808" s="11"/>
      <c r="E808" s="159">
        <f>E806+E807</f>
        <v>88.69</v>
      </c>
      <c r="F808" s="193">
        <f>E808</f>
        <v>89</v>
      </c>
      <c r="G808" s="190"/>
    </row>
    <row r="809" spans="1:7">
      <c r="A809" s="64"/>
      <c r="B809" s="64"/>
      <c r="C809" s="72"/>
      <c r="D809" s="68"/>
      <c r="E809" s="69"/>
      <c r="F809" s="193"/>
    </row>
    <row r="810" spans="1:7">
      <c r="A810" s="272" t="s">
        <v>250</v>
      </c>
      <c r="B810" s="272"/>
      <c r="C810" s="272"/>
      <c r="D810" s="68"/>
      <c r="E810" s="69"/>
      <c r="F810" s="193"/>
    </row>
    <row r="811" spans="1:7">
      <c r="A811" s="63"/>
      <c r="B811" s="64"/>
      <c r="C811" s="72"/>
      <c r="D811" s="68"/>
      <c r="E811" s="69"/>
      <c r="F811" s="193"/>
    </row>
    <row r="812" spans="1:7">
      <c r="A812" s="106"/>
      <c r="B812" s="274" t="s">
        <v>74</v>
      </c>
      <c r="C812" s="275" t="s">
        <v>0</v>
      </c>
      <c r="D812" s="11"/>
      <c r="E812" s="275" t="s">
        <v>196</v>
      </c>
      <c r="F812" s="193"/>
    </row>
    <row r="813" spans="1:7">
      <c r="A813" s="106" t="s">
        <v>197</v>
      </c>
      <c r="B813" s="274"/>
      <c r="C813" s="275"/>
      <c r="D813" s="11"/>
      <c r="E813" s="276"/>
      <c r="F813" s="193"/>
    </row>
    <row r="814" spans="1:7">
      <c r="A814" s="106">
        <v>1</v>
      </c>
      <c r="B814" s="107" t="s">
        <v>198</v>
      </c>
      <c r="C814" s="67"/>
      <c r="D814" s="11"/>
      <c r="E814" s="70"/>
      <c r="F814" s="193"/>
    </row>
    <row r="815" spans="1:7">
      <c r="A815" s="106"/>
      <c r="B815" s="107" t="s">
        <v>199</v>
      </c>
      <c r="C815" s="62">
        <v>0.75</v>
      </c>
      <c r="D815" s="109">
        <f>'Розрахунок відшкод.витрат'!F29</f>
        <v>65.98</v>
      </c>
      <c r="E815" s="109">
        <f>C815*D815</f>
        <v>49.49</v>
      </c>
      <c r="F815" s="193"/>
    </row>
    <row r="816" spans="1:7">
      <c r="A816" s="106"/>
      <c r="B816" s="107" t="s">
        <v>200</v>
      </c>
      <c r="C816" s="62"/>
      <c r="D816" s="109">
        <f>'Розрахунок відшкод.витрат'!F34</f>
        <v>1.64</v>
      </c>
      <c r="E816" s="109">
        <f>C816*D816</f>
        <v>0</v>
      </c>
      <c r="F816" s="193"/>
    </row>
    <row r="817" spans="1:7">
      <c r="A817" s="106"/>
      <c r="B817" s="108" t="s">
        <v>201</v>
      </c>
      <c r="C817" s="112"/>
      <c r="D817" s="110"/>
      <c r="E817" s="111">
        <f>SUM(E815:E816)</f>
        <v>49.49</v>
      </c>
      <c r="F817" s="193"/>
    </row>
    <row r="818" spans="1:7">
      <c r="A818" s="106"/>
      <c r="B818" s="107" t="s">
        <v>543</v>
      </c>
      <c r="C818" s="62">
        <f>E817</f>
        <v>49.49</v>
      </c>
      <c r="D818" s="110">
        <f>'Розрахунок відшкод.витрат'!F38</f>
        <v>0</v>
      </c>
      <c r="E818" s="109">
        <f>C818*D818</f>
        <v>0</v>
      </c>
      <c r="F818" s="193"/>
    </row>
    <row r="819" spans="1:7">
      <c r="A819" s="106"/>
      <c r="B819" s="108" t="s">
        <v>202</v>
      </c>
      <c r="C819" s="112"/>
      <c r="D819" s="110"/>
      <c r="E819" s="111">
        <f>SUM(E817:E818)</f>
        <v>49.49</v>
      </c>
      <c r="F819" s="193"/>
    </row>
    <row r="820" spans="1:7">
      <c r="A820" s="106"/>
      <c r="B820" s="107" t="s">
        <v>203</v>
      </c>
      <c r="C820" s="62">
        <f>E819</f>
        <v>49.49</v>
      </c>
      <c r="D820" s="110">
        <v>0.22</v>
      </c>
      <c r="E820" s="109">
        <f>C820*D820</f>
        <v>10.89</v>
      </c>
      <c r="F820" s="193"/>
    </row>
    <row r="821" spans="1:7">
      <c r="A821" s="106"/>
      <c r="B821" s="107" t="s">
        <v>535</v>
      </c>
      <c r="C821" s="62">
        <f>E817</f>
        <v>49.49</v>
      </c>
      <c r="D821" s="110">
        <f>'Розрахунок відшкод.витрат'!F55</f>
        <v>2.5999999999999999E-2</v>
      </c>
      <c r="E821" s="109">
        <f>C821*D821</f>
        <v>1.29</v>
      </c>
      <c r="F821" s="193"/>
    </row>
    <row r="822" spans="1:7">
      <c r="A822" s="106"/>
      <c r="B822" s="107" t="s">
        <v>536</v>
      </c>
      <c r="C822" s="62">
        <f>E817</f>
        <v>49.49</v>
      </c>
      <c r="D822" s="109">
        <f>'Розрахунок відшкод.витрат'!F52</f>
        <v>0.31</v>
      </c>
      <c r="E822" s="109">
        <f>C822*D822</f>
        <v>15.34</v>
      </c>
      <c r="F822" s="193"/>
    </row>
    <row r="823" spans="1:7">
      <c r="A823" s="106"/>
      <c r="B823" s="107" t="s">
        <v>204</v>
      </c>
      <c r="C823" s="62">
        <v>0.75</v>
      </c>
      <c r="D823" s="109">
        <f>'Розрахунок відшкод.витрат'!F95</f>
        <v>4.82</v>
      </c>
      <c r="E823" s="109">
        <f>C823*D823</f>
        <v>3.62</v>
      </c>
      <c r="F823" s="193"/>
    </row>
    <row r="824" spans="1:7">
      <c r="A824" s="106"/>
      <c r="B824" s="107" t="s">
        <v>205</v>
      </c>
      <c r="C824" s="62">
        <f>[1]Лист1!$G$376</f>
        <v>5.8</v>
      </c>
      <c r="D824" s="110"/>
      <c r="E824" s="109">
        <f>C824</f>
        <v>5.8</v>
      </c>
      <c r="F824" s="193"/>
    </row>
    <row r="825" spans="1:7" ht="18" customHeight="1">
      <c r="A825" s="155"/>
      <c r="B825" s="108" t="s">
        <v>477</v>
      </c>
      <c r="C825" s="101"/>
      <c r="D825" s="104"/>
      <c r="E825" s="157">
        <f>SUM(E819:E824)</f>
        <v>86.43</v>
      </c>
      <c r="F825" s="193"/>
      <c r="G825" s="190"/>
    </row>
    <row r="826" spans="1:7">
      <c r="A826" s="155"/>
      <c r="B826" s="107" t="s">
        <v>478</v>
      </c>
      <c r="C826" s="158">
        <v>10</v>
      </c>
      <c r="D826" s="104"/>
      <c r="E826" s="160">
        <f>E825*10/100</f>
        <v>8.64</v>
      </c>
      <c r="F826" s="193"/>
      <c r="G826" s="190"/>
    </row>
    <row r="827" spans="1:7">
      <c r="A827" s="11"/>
      <c r="B827" s="99" t="s">
        <v>479</v>
      </c>
      <c r="C827" s="154"/>
      <c r="D827" s="11"/>
      <c r="E827" s="159">
        <f>E825+E826</f>
        <v>95.07</v>
      </c>
      <c r="F827" s="193">
        <f>E827</f>
        <v>95</v>
      </c>
      <c r="G827" s="190"/>
    </row>
    <row r="828" spans="1:7">
      <c r="A828" s="63"/>
      <c r="B828" s="64"/>
      <c r="C828" s="72"/>
      <c r="D828" s="68"/>
      <c r="E828" s="69"/>
      <c r="F828" s="193"/>
      <c r="G828" s="190"/>
    </row>
    <row r="829" spans="1:7">
      <c r="A829" s="272" t="s">
        <v>251</v>
      </c>
      <c r="B829" s="272"/>
      <c r="C829" s="272"/>
      <c r="D829" s="68"/>
      <c r="E829" s="69"/>
      <c r="F829" s="193"/>
      <c r="G829" s="190"/>
    </row>
    <row r="830" spans="1:7">
      <c r="A830" s="63"/>
      <c r="B830" s="64"/>
      <c r="C830" s="72"/>
      <c r="D830" s="68"/>
      <c r="E830" s="69"/>
      <c r="F830" s="193"/>
      <c r="G830" s="190"/>
    </row>
    <row r="831" spans="1:7">
      <c r="A831" s="106"/>
      <c r="B831" s="274" t="s">
        <v>74</v>
      </c>
      <c r="C831" s="275" t="s">
        <v>0</v>
      </c>
      <c r="D831" s="11"/>
      <c r="E831" s="275" t="s">
        <v>196</v>
      </c>
      <c r="F831" s="193"/>
      <c r="G831" s="190"/>
    </row>
    <row r="832" spans="1:7">
      <c r="A832" s="106" t="s">
        <v>197</v>
      </c>
      <c r="B832" s="274"/>
      <c r="C832" s="275"/>
      <c r="D832" s="11"/>
      <c r="E832" s="276"/>
      <c r="F832" s="193"/>
      <c r="G832" s="190"/>
    </row>
    <row r="833" spans="1:7">
      <c r="A833" s="106">
        <v>1</v>
      </c>
      <c r="B833" s="107" t="s">
        <v>198</v>
      </c>
      <c r="C833" s="67"/>
      <c r="D833" s="11"/>
      <c r="E833" s="70"/>
      <c r="F833" s="193"/>
      <c r="G833" s="190"/>
    </row>
    <row r="834" spans="1:7">
      <c r="A834" s="106"/>
      <c r="B834" s="107" t="s">
        <v>199</v>
      </c>
      <c r="C834" s="62">
        <v>2</v>
      </c>
      <c r="D834" s="109">
        <f>'Розрахунок відшкод.витрат'!F29</f>
        <v>65.98</v>
      </c>
      <c r="E834" s="109">
        <f>C834*D834</f>
        <v>131.96</v>
      </c>
      <c r="F834" s="193"/>
      <c r="G834" s="190"/>
    </row>
    <row r="835" spans="1:7">
      <c r="A835" s="106"/>
      <c r="B835" s="107" t="s">
        <v>200</v>
      </c>
      <c r="C835" s="62"/>
      <c r="D835" s="109">
        <f>'Розрахунок відшкод.витрат'!F34</f>
        <v>1.64</v>
      </c>
      <c r="E835" s="109">
        <f>C835*D835</f>
        <v>0</v>
      </c>
      <c r="F835" s="193"/>
      <c r="G835" s="190"/>
    </row>
    <row r="836" spans="1:7">
      <c r="A836" s="106"/>
      <c r="B836" s="108" t="s">
        <v>201</v>
      </c>
      <c r="C836" s="112"/>
      <c r="D836" s="110"/>
      <c r="E836" s="111">
        <f>SUM(E834:E835)</f>
        <v>131.96</v>
      </c>
      <c r="F836" s="193"/>
      <c r="G836" s="190"/>
    </row>
    <row r="837" spans="1:7">
      <c r="A837" s="106"/>
      <c r="B837" s="107" t="s">
        <v>543</v>
      </c>
      <c r="C837" s="62">
        <f>E836</f>
        <v>131.96</v>
      </c>
      <c r="D837" s="110">
        <f>'Розрахунок відшкод.витрат'!F38</f>
        <v>0</v>
      </c>
      <c r="E837" s="109">
        <f>C837*D837</f>
        <v>0</v>
      </c>
      <c r="F837" s="193"/>
      <c r="G837" s="190"/>
    </row>
    <row r="838" spans="1:7">
      <c r="A838" s="106"/>
      <c r="B838" s="108" t="s">
        <v>202</v>
      </c>
      <c r="C838" s="112"/>
      <c r="D838" s="110"/>
      <c r="E838" s="111">
        <f>SUM(E836:E837)</f>
        <v>131.96</v>
      </c>
      <c r="F838" s="193"/>
      <c r="G838" s="190"/>
    </row>
    <row r="839" spans="1:7">
      <c r="A839" s="106"/>
      <c r="B839" s="107" t="s">
        <v>203</v>
      </c>
      <c r="C839" s="62">
        <f>E838</f>
        <v>131.96</v>
      </c>
      <c r="D839" s="110">
        <v>0.22</v>
      </c>
      <c r="E839" s="109">
        <f>C839*D839</f>
        <v>29.03</v>
      </c>
      <c r="F839" s="193"/>
      <c r="G839" s="190"/>
    </row>
    <row r="840" spans="1:7">
      <c r="A840" s="106"/>
      <c r="B840" s="107" t="s">
        <v>535</v>
      </c>
      <c r="C840" s="62">
        <f>E836</f>
        <v>131.96</v>
      </c>
      <c r="D840" s="110">
        <f>'Розрахунок відшкод.витрат'!F55</f>
        <v>2.5999999999999999E-2</v>
      </c>
      <c r="E840" s="109">
        <f>C840*D840</f>
        <v>3.43</v>
      </c>
      <c r="F840" s="193"/>
      <c r="G840" s="190"/>
    </row>
    <row r="841" spans="1:7">
      <c r="A841" s="106"/>
      <c r="B841" s="107" t="s">
        <v>536</v>
      </c>
      <c r="C841" s="62">
        <f>E836</f>
        <v>131.96</v>
      </c>
      <c r="D841" s="109">
        <f>'Розрахунок відшкод.витрат'!F52</f>
        <v>0.31</v>
      </c>
      <c r="E841" s="109">
        <f>C841*D841</f>
        <v>40.909999999999997</v>
      </c>
      <c r="F841" s="193"/>
      <c r="G841" s="190"/>
    </row>
    <row r="842" spans="1:7">
      <c r="A842" s="106"/>
      <c r="B842" s="107" t="s">
        <v>204</v>
      </c>
      <c r="C842" s="62">
        <v>2</v>
      </c>
      <c r="D842" s="109">
        <f>'Розрахунок відшкод.витрат'!F95</f>
        <v>4.82</v>
      </c>
      <c r="E842" s="109">
        <f>C842*D842</f>
        <v>9.64</v>
      </c>
      <c r="F842" s="193"/>
      <c r="G842" s="190"/>
    </row>
    <row r="843" spans="1:7">
      <c r="A843" s="106"/>
      <c r="B843" s="107" t="s">
        <v>205</v>
      </c>
      <c r="C843" s="62"/>
      <c r="D843" s="110"/>
      <c r="E843" s="109">
        <f>C843</f>
        <v>0</v>
      </c>
      <c r="F843" s="193"/>
      <c r="G843" s="190"/>
    </row>
    <row r="844" spans="1:7" ht="18" customHeight="1">
      <c r="A844" s="155"/>
      <c r="B844" s="108" t="s">
        <v>477</v>
      </c>
      <c r="C844" s="101"/>
      <c r="D844" s="104"/>
      <c r="E844" s="157">
        <f>SUM(E838:E843)</f>
        <v>214.97</v>
      </c>
      <c r="F844" s="193"/>
      <c r="G844" s="190"/>
    </row>
    <row r="845" spans="1:7">
      <c r="A845" s="155"/>
      <c r="B845" s="107" t="s">
        <v>478</v>
      </c>
      <c r="C845" s="158">
        <v>10</v>
      </c>
      <c r="D845" s="104"/>
      <c r="E845" s="160">
        <f>E844*10/100</f>
        <v>21.5</v>
      </c>
      <c r="F845" s="193"/>
      <c r="G845" s="190"/>
    </row>
    <row r="846" spans="1:7">
      <c r="A846" s="11"/>
      <c r="B846" s="99" t="s">
        <v>479</v>
      </c>
      <c r="C846" s="154"/>
      <c r="D846" s="11"/>
      <c r="E846" s="159">
        <f>E844+E845</f>
        <v>236.47</v>
      </c>
      <c r="F846" s="193">
        <f>E846</f>
        <v>236</v>
      </c>
      <c r="G846" s="190"/>
    </row>
    <row r="847" spans="1:7">
      <c r="A847" s="272" t="s">
        <v>252</v>
      </c>
      <c r="B847" s="272"/>
      <c r="C847" s="272"/>
      <c r="D847" s="68"/>
      <c r="E847" s="69"/>
      <c r="F847" s="193"/>
      <c r="G847" s="190"/>
    </row>
    <row r="848" spans="1:7">
      <c r="A848" s="63"/>
      <c r="B848" s="64"/>
      <c r="C848" s="72"/>
      <c r="D848" s="68"/>
      <c r="E848" s="69"/>
      <c r="F848" s="193"/>
      <c r="G848" s="190"/>
    </row>
    <row r="849" spans="1:7">
      <c r="A849" s="106"/>
      <c r="B849" s="274" t="s">
        <v>74</v>
      </c>
      <c r="C849" s="275" t="s">
        <v>0</v>
      </c>
      <c r="D849" s="11"/>
      <c r="E849" s="275" t="s">
        <v>196</v>
      </c>
      <c r="F849" s="193"/>
      <c r="G849" s="190"/>
    </row>
    <row r="850" spans="1:7">
      <c r="A850" s="106" t="s">
        <v>197</v>
      </c>
      <c r="B850" s="274"/>
      <c r="C850" s="275"/>
      <c r="D850" s="11"/>
      <c r="E850" s="276"/>
      <c r="F850" s="193"/>
      <c r="G850" s="190"/>
    </row>
    <row r="851" spans="1:7">
      <c r="A851" s="106">
        <v>1</v>
      </c>
      <c r="B851" s="107" t="s">
        <v>198</v>
      </c>
      <c r="C851" s="67"/>
      <c r="D851" s="11"/>
      <c r="E851" s="70"/>
      <c r="F851" s="193"/>
      <c r="G851" s="190"/>
    </row>
    <row r="852" spans="1:7">
      <c r="A852" s="106"/>
      <c r="B852" s="107" t="s">
        <v>199</v>
      </c>
      <c r="C852" s="62">
        <v>1</v>
      </c>
      <c r="D852" s="109">
        <f>'Розрахунок відшкод.витрат'!F29</f>
        <v>65.98</v>
      </c>
      <c r="E852" s="109">
        <f>C852*D852</f>
        <v>65.98</v>
      </c>
      <c r="F852" s="193"/>
      <c r="G852" s="190"/>
    </row>
    <row r="853" spans="1:7">
      <c r="A853" s="106"/>
      <c r="B853" s="107" t="s">
        <v>200</v>
      </c>
      <c r="C853" s="62"/>
      <c r="D853" s="109">
        <f>'Розрахунок відшкод.витрат'!F34</f>
        <v>1.64</v>
      </c>
      <c r="E853" s="109">
        <f>C853*D853</f>
        <v>0</v>
      </c>
      <c r="F853" s="193"/>
      <c r="G853" s="190"/>
    </row>
    <row r="854" spans="1:7">
      <c r="A854" s="106"/>
      <c r="B854" s="108" t="s">
        <v>201</v>
      </c>
      <c r="C854" s="112"/>
      <c r="D854" s="110"/>
      <c r="E854" s="111">
        <f>SUM(E852:E853)</f>
        <v>65.98</v>
      </c>
      <c r="F854" s="193"/>
      <c r="G854" s="190"/>
    </row>
    <row r="855" spans="1:7">
      <c r="A855" s="106"/>
      <c r="B855" s="107" t="s">
        <v>543</v>
      </c>
      <c r="C855" s="62">
        <f>E854</f>
        <v>65.98</v>
      </c>
      <c r="D855" s="110">
        <f>'Розрахунок відшкод.витрат'!F38</f>
        <v>0</v>
      </c>
      <c r="E855" s="109">
        <f>C855*D855</f>
        <v>0</v>
      </c>
      <c r="F855" s="193"/>
      <c r="G855" s="190"/>
    </row>
    <row r="856" spans="1:7">
      <c r="A856" s="106"/>
      <c r="B856" s="108" t="s">
        <v>202</v>
      </c>
      <c r="C856" s="112"/>
      <c r="D856" s="110"/>
      <c r="E856" s="111">
        <f>SUM(E854:E855)</f>
        <v>65.98</v>
      </c>
      <c r="F856" s="193"/>
      <c r="G856" s="190"/>
    </row>
    <row r="857" spans="1:7">
      <c r="A857" s="106"/>
      <c r="B857" s="107" t="s">
        <v>203</v>
      </c>
      <c r="C857" s="62">
        <f>E856</f>
        <v>65.98</v>
      </c>
      <c r="D857" s="110">
        <v>0.22</v>
      </c>
      <c r="E857" s="109">
        <f>C857*D857</f>
        <v>14.52</v>
      </c>
      <c r="F857" s="193"/>
      <c r="G857" s="190"/>
    </row>
    <row r="858" spans="1:7">
      <c r="A858" s="106"/>
      <c r="B858" s="107" t="s">
        <v>535</v>
      </c>
      <c r="C858" s="62">
        <f>E854</f>
        <v>65.98</v>
      </c>
      <c r="D858" s="110">
        <f>'Розрахунок відшкод.витрат'!F55</f>
        <v>2.5999999999999999E-2</v>
      </c>
      <c r="E858" s="109">
        <f>C858*D858</f>
        <v>1.72</v>
      </c>
      <c r="F858" s="193"/>
      <c r="G858" s="190"/>
    </row>
    <row r="859" spans="1:7">
      <c r="A859" s="106"/>
      <c r="B859" s="107" t="s">
        <v>536</v>
      </c>
      <c r="C859" s="62">
        <f>E854</f>
        <v>65.98</v>
      </c>
      <c r="D859" s="109">
        <f>'Розрахунок відшкод.витрат'!F52</f>
        <v>0.31</v>
      </c>
      <c r="E859" s="109">
        <f>C859*D859</f>
        <v>20.45</v>
      </c>
      <c r="F859" s="193"/>
      <c r="G859" s="190"/>
    </row>
    <row r="860" spans="1:7">
      <c r="A860" s="106"/>
      <c r="B860" s="107" t="s">
        <v>204</v>
      </c>
      <c r="C860" s="62">
        <v>1</v>
      </c>
      <c r="D860" s="109">
        <f>'Розрахунок відшкод.витрат'!F95</f>
        <v>4.82</v>
      </c>
      <c r="E860" s="109">
        <f>C860*D860</f>
        <v>4.82</v>
      </c>
      <c r="F860" s="193"/>
      <c r="G860" s="190"/>
    </row>
    <row r="861" spans="1:7">
      <c r="A861" s="106"/>
      <c r="B861" s="107" t="s">
        <v>205</v>
      </c>
      <c r="C861" s="62"/>
      <c r="D861" s="110"/>
      <c r="E861" s="109">
        <f>C861</f>
        <v>0</v>
      </c>
      <c r="F861" s="193"/>
      <c r="G861" s="190"/>
    </row>
    <row r="862" spans="1:7" ht="18" customHeight="1">
      <c r="A862" s="155"/>
      <c r="B862" s="108" t="s">
        <v>477</v>
      </c>
      <c r="C862" s="101"/>
      <c r="D862" s="104"/>
      <c r="E862" s="157">
        <f>SUM(E856:E861)</f>
        <v>107.49</v>
      </c>
      <c r="F862" s="193"/>
      <c r="G862" s="190"/>
    </row>
    <row r="863" spans="1:7">
      <c r="A863" s="155"/>
      <c r="B863" s="107" t="s">
        <v>478</v>
      </c>
      <c r="C863" s="158">
        <v>10</v>
      </c>
      <c r="D863" s="104"/>
      <c r="E863" s="160">
        <f>E862*10/100</f>
        <v>10.75</v>
      </c>
      <c r="F863" s="193"/>
      <c r="G863" s="190"/>
    </row>
    <row r="864" spans="1:7">
      <c r="A864" s="11"/>
      <c r="B864" s="99" t="s">
        <v>479</v>
      </c>
      <c r="C864" s="154"/>
      <c r="D864" s="11"/>
      <c r="E864" s="159">
        <f>E862+E863</f>
        <v>118.24</v>
      </c>
      <c r="F864" s="193">
        <f>E864</f>
        <v>118</v>
      </c>
      <c r="G864" s="190"/>
    </row>
    <row r="865" spans="1:7">
      <c r="A865" s="272" t="s">
        <v>253</v>
      </c>
      <c r="B865" s="272"/>
      <c r="C865" s="272"/>
      <c r="D865" s="68"/>
      <c r="E865" s="69"/>
      <c r="F865" s="193"/>
      <c r="G865" s="190"/>
    </row>
    <row r="866" spans="1:7">
      <c r="A866" s="63"/>
      <c r="B866" s="64"/>
      <c r="C866" s="72"/>
      <c r="D866" s="68"/>
      <c r="E866" s="69"/>
      <c r="F866" s="193"/>
      <c r="G866" s="190"/>
    </row>
    <row r="867" spans="1:7">
      <c r="A867" s="106"/>
      <c r="B867" s="274" t="s">
        <v>74</v>
      </c>
      <c r="C867" s="275" t="s">
        <v>0</v>
      </c>
      <c r="D867" s="11"/>
      <c r="E867" s="275" t="s">
        <v>196</v>
      </c>
      <c r="F867" s="193"/>
      <c r="G867" s="190"/>
    </row>
    <row r="868" spans="1:7">
      <c r="A868" s="106" t="s">
        <v>197</v>
      </c>
      <c r="B868" s="274"/>
      <c r="C868" s="275"/>
      <c r="D868" s="11"/>
      <c r="E868" s="276"/>
      <c r="F868" s="193"/>
      <c r="G868" s="190"/>
    </row>
    <row r="869" spans="1:7">
      <c r="A869" s="106">
        <v>1</v>
      </c>
      <c r="B869" s="107" t="s">
        <v>198</v>
      </c>
      <c r="C869" s="67"/>
      <c r="D869" s="11"/>
      <c r="E869" s="70"/>
      <c r="F869" s="193"/>
      <c r="G869" s="190"/>
    </row>
    <row r="870" spans="1:7">
      <c r="A870" s="106"/>
      <c r="B870" s="107" t="s">
        <v>199</v>
      </c>
      <c r="C870" s="62">
        <v>2</v>
      </c>
      <c r="D870" s="109">
        <f>'Розрахунок відшкод.витрат'!F29</f>
        <v>65.98</v>
      </c>
      <c r="E870" s="109">
        <f>C870*D870</f>
        <v>131.96</v>
      </c>
      <c r="F870" s="193"/>
      <c r="G870" s="190"/>
    </row>
    <row r="871" spans="1:7">
      <c r="A871" s="106"/>
      <c r="B871" s="107" t="s">
        <v>200</v>
      </c>
      <c r="C871" s="62"/>
      <c r="D871" s="109">
        <f>'Розрахунок відшкод.витрат'!F34</f>
        <v>1.64</v>
      </c>
      <c r="E871" s="109">
        <f>C871*D871</f>
        <v>0</v>
      </c>
      <c r="F871" s="193"/>
      <c r="G871" s="190"/>
    </row>
    <row r="872" spans="1:7">
      <c r="A872" s="106"/>
      <c r="B872" s="108" t="s">
        <v>201</v>
      </c>
      <c r="C872" s="112"/>
      <c r="D872" s="110"/>
      <c r="E872" s="111">
        <f>SUM(E870:E871)</f>
        <v>131.96</v>
      </c>
      <c r="F872" s="193"/>
      <c r="G872" s="190"/>
    </row>
    <row r="873" spans="1:7">
      <c r="A873" s="106"/>
      <c r="B873" s="107" t="s">
        <v>543</v>
      </c>
      <c r="C873" s="62">
        <f>E872</f>
        <v>131.96</v>
      </c>
      <c r="D873" s="110">
        <f>'Розрахунок відшкод.витрат'!F38</f>
        <v>0</v>
      </c>
      <c r="E873" s="109">
        <f>C873*D873</f>
        <v>0</v>
      </c>
      <c r="F873" s="193"/>
      <c r="G873" s="190"/>
    </row>
    <row r="874" spans="1:7">
      <c r="A874" s="106"/>
      <c r="B874" s="108" t="s">
        <v>202</v>
      </c>
      <c r="C874" s="112"/>
      <c r="D874" s="110"/>
      <c r="E874" s="111">
        <f>SUM(E872:E873)</f>
        <v>131.96</v>
      </c>
      <c r="F874" s="193"/>
      <c r="G874" s="190"/>
    </row>
    <row r="875" spans="1:7">
      <c r="A875" s="106"/>
      <c r="B875" s="107" t="s">
        <v>203</v>
      </c>
      <c r="C875" s="62">
        <f>E874</f>
        <v>131.96</v>
      </c>
      <c r="D875" s="110">
        <v>0.22</v>
      </c>
      <c r="E875" s="109">
        <f>C875*D875</f>
        <v>29.03</v>
      </c>
      <c r="F875" s="193"/>
      <c r="G875" s="190"/>
    </row>
    <row r="876" spans="1:7">
      <c r="A876" s="106"/>
      <c r="B876" s="107" t="s">
        <v>535</v>
      </c>
      <c r="C876" s="62">
        <f>E872</f>
        <v>131.96</v>
      </c>
      <c r="D876" s="110">
        <f>'Розрахунок відшкод.витрат'!F55</f>
        <v>2.5999999999999999E-2</v>
      </c>
      <c r="E876" s="109">
        <f>C876*D876</f>
        <v>3.43</v>
      </c>
      <c r="F876" s="193"/>
      <c r="G876" s="190"/>
    </row>
    <row r="877" spans="1:7">
      <c r="A877" s="106"/>
      <c r="B877" s="107" t="s">
        <v>536</v>
      </c>
      <c r="C877" s="62">
        <f>E872</f>
        <v>131.96</v>
      </c>
      <c r="D877" s="109">
        <f>'Розрахунок відшкод.витрат'!F52</f>
        <v>0.31</v>
      </c>
      <c r="E877" s="109">
        <f>C877*D877</f>
        <v>40.909999999999997</v>
      </c>
      <c r="F877" s="193"/>
      <c r="G877" s="190"/>
    </row>
    <row r="878" spans="1:7">
      <c r="A878" s="106"/>
      <c r="B878" s="107" t="s">
        <v>204</v>
      </c>
      <c r="C878" s="62">
        <v>2</v>
      </c>
      <c r="D878" s="109">
        <f>'Розрахунок відшкод.витрат'!F95</f>
        <v>4.82</v>
      </c>
      <c r="E878" s="109">
        <f>C878*D878</f>
        <v>9.64</v>
      </c>
      <c r="F878" s="193"/>
      <c r="G878" s="190"/>
    </row>
    <row r="879" spans="1:7">
      <c r="A879" s="106"/>
      <c r="B879" s="107" t="s">
        <v>205</v>
      </c>
      <c r="C879" s="62"/>
      <c r="D879" s="110"/>
      <c r="E879" s="109">
        <f>C879</f>
        <v>0</v>
      </c>
      <c r="F879" s="193"/>
      <c r="G879" s="190"/>
    </row>
    <row r="880" spans="1:7" ht="18.75" customHeight="1">
      <c r="A880" s="155"/>
      <c r="B880" s="108" t="s">
        <v>477</v>
      </c>
      <c r="C880" s="101"/>
      <c r="D880" s="104"/>
      <c r="E880" s="157">
        <f>SUM(E874:E879)</f>
        <v>214.97</v>
      </c>
      <c r="F880" s="193"/>
      <c r="G880" s="190"/>
    </row>
    <row r="881" spans="1:7">
      <c r="A881" s="155"/>
      <c r="B881" s="107" t="s">
        <v>478</v>
      </c>
      <c r="C881" s="158">
        <v>10</v>
      </c>
      <c r="D881" s="104"/>
      <c r="E881" s="160">
        <f>E880*10/100</f>
        <v>21.5</v>
      </c>
      <c r="F881" s="193"/>
      <c r="G881" s="190"/>
    </row>
    <row r="882" spans="1:7">
      <c r="A882" s="11"/>
      <c r="B882" s="99" t="s">
        <v>479</v>
      </c>
      <c r="C882" s="154"/>
      <c r="D882" s="11"/>
      <c r="E882" s="159">
        <f>E880+E881</f>
        <v>236.47</v>
      </c>
      <c r="F882" s="193">
        <f>E882</f>
        <v>236</v>
      </c>
      <c r="G882" s="190"/>
    </row>
    <row r="883" spans="1:7">
      <c r="A883" s="65" t="s">
        <v>254</v>
      </c>
      <c r="B883" s="65"/>
      <c r="C883" s="66"/>
      <c r="D883" s="68"/>
      <c r="E883" s="69"/>
      <c r="F883" s="193"/>
    </row>
    <row r="884" spans="1:7">
      <c r="A884" s="63"/>
      <c r="B884" s="64"/>
      <c r="C884" s="72"/>
      <c r="D884" s="68"/>
      <c r="E884" s="69"/>
      <c r="F884" s="193"/>
    </row>
    <row r="885" spans="1:7">
      <c r="A885" s="106"/>
      <c r="B885" s="274" t="s">
        <v>74</v>
      </c>
      <c r="C885" s="275" t="s">
        <v>0</v>
      </c>
      <c r="D885" s="11"/>
      <c r="E885" s="275" t="s">
        <v>196</v>
      </c>
      <c r="F885" s="193"/>
    </row>
    <row r="886" spans="1:7">
      <c r="A886" s="106" t="s">
        <v>197</v>
      </c>
      <c r="B886" s="274"/>
      <c r="C886" s="275"/>
      <c r="D886" s="11"/>
      <c r="E886" s="276"/>
      <c r="F886" s="193"/>
    </row>
    <row r="887" spans="1:7">
      <c r="A887" s="106">
        <v>1</v>
      </c>
      <c r="B887" s="107" t="s">
        <v>198</v>
      </c>
      <c r="C887" s="67"/>
      <c r="D887" s="11"/>
      <c r="E887" s="70"/>
      <c r="F887" s="193"/>
    </row>
    <row r="888" spans="1:7">
      <c r="A888" s="106"/>
      <c r="B888" s="107" t="s">
        <v>199</v>
      </c>
      <c r="C888" s="62">
        <v>7.5</v>
      </c>
      <c r="D888" s="109">
        <f>'Розрахунок відшкод.витрат'!F29</f>
        <v>65.98</v>
      </c>
      <c r="E888" s="109">
        <f>C888*D888</f>
        <v>494.85</v>
      </c>
      <c r="F888" s="193"/>
    </row>
    <row r="889" spans="1:7">
      <c r="A889" s="106"/>
      <c r="B889" s="107" t="s">
        <v>200</v>
      </c>
      <c r="C889" s="62">
        <v>56.4</v>
      </c>
      <c r="D889" s="109">
        <f>'Розрахунок відшкод.витрат'!F34</f>
        <v>1.64</v>
      </c>
      <c r="E889" s="109">
        <f>C889*D889</f>
        <v>92.5</v>
      </c>
      <c r="F889" s="193"/>
    </row>
    <row r="890" spans="1:7">
      <c r="A890" s="106"/>
      <c r="B890" s="108" t="s">
        <v>201</v>
      </c>
      <c r="C890" s="112"/>
      <c r="D890" s="110"/>
      <c r="E890" s="111">
        <f>SUM(E888:E889)</f>
        <v>587.35</v>
      </c>
      <c r="F890" s="193"/>
    </row>
    <row r="891" spans="1:7">
      <c r="A891" s="106"/>
      <c r="B891" s="107" t="s">
        <v>543</v>
      </c>
      <c r="C891" s="62">
        <f>E890</f>
        <v>587.35</v>
      </c>
      <c r="D891" s="110">
        <f>'Розрахунок відшкод.витрат'!F38</f>
        <v>0</v>
      </c>
      <c r="E891" s="109">
        <f>C891*D891</f>
        <v>0</v>
      </c>
      <c r="F891" s="193"/>
    </row>
    <row r="892" spans="1:7">
      <c r="A892" s="106"/>
      <c r="B892" s="108" t="s">
        <v>202</v>
      </c>
      <c r="C892" s="112"/>
      <c r="D892" s="110"/>
      <c r="E892" s="111">
        <f>SUM(E890:E891)</f>
        <v>587.35</v>
      </c>
      <c r="F892" s="193"/>
    </row>
    <row r="893" spans="1:7">
      <c r="A893" s="106"/>
      <c r="B893" s="107" t="s">
        <v>203</v>
      </c>
      <c r="C893" s="62">
        <f>E892</f>
        <v>587.35</v>
      </c>
      <c r="D893" s="110">
        <v>0.22</v>
      </c>
      <c r="E893" s="109">
        <f>C893*D893</f>
        <v>129.22</v>
      </c>
      <c r="F893" s="193"/>
    </row>
    <row r="894" spans="1:7">
      <c r="A894" s="106"/>
      <c r="B894" s="107" t="s">
        <v>535</v>
      </c>
      <c r="C894" s="62">
        <f>E890</f>
        <v>587.35</v>
      </c>
      <c r="D894" s="110">
        <f>'Розрахунок відшкод.витрат'!F55</f>
        <v>2.5999999999999999E-2</v>
      </c>
      <c r="E894" s="109">
        <f>C894*D894</f>
        <v>15.27</v>
      </c>
      <c r="F894" s="193"/>
    </row>
    <row r="895" spans="1:7">
      <c r="A895" s="106"/>
      <c r="B895" s="107" t="s">
        <v>536</v>
      </c>
      <c r="C895" s="62">
        <f>E890</f>
        <v>587.35</v>
      </c>
      <c r="D895" s="109">
        <f>'Розрахунок відшкод.витрат'!F52</f>
        <v>0.31</v>
      </c>
      <c r="E895" s="109">
        <f>C895*D895</f>
        <v>182.08</v>
      </c>
      <c r="F895" s="193"/>
    </row>
    <row r="896" spans="1:7">
      <c r="A896" s="106"/>
      <c r="B896" s="107" t="s">
        <v>204</v>
      </c>
      <c r="C896" s="62">
        <v>7.5</v>
      </c>
      <c r="D896" s="109">
        <f>'Розрахунок відшкод.витрат'!F95</f>
        <v>4.82</v>
      </c>
      <c r="E896" s="109">
        <f>C896*D896</f>
        <v>36.15</v>
      </c>
      <c r="F896" s="193"/>
    </row>
    <row r="897" spans="1:7">
      <c r="A897" s="106"/>
      <c r="B897" s="107" t="s">
        <v>205</v>
      </c>
      <c r="C897" s="62">
        <f>[1]Лист1!$G$303</f>
        <v>15.37</v>
      </c>
      <c r="D897" s="110"/>
      <c r="E897" s="109">
        <f>C897</f>
        <v>15.37</v>
      </c>
      <c r="F897" s="193"/>
    </row>
    <row r="898" spans="1:7" ht="18" customHeight="1">
      <c r="A898" s="155"/>
      <c r="B898" s="108" t="s">
        <v>477</v>
      </c>
      <c r="C898" s="101"/>
      <c r="D898" s="104"/>
      <c r="E898" s="157">
        <f>SUM(E892:E897)</f>
        <v>965.44</v>
      </c>
      <c r="F898" s="193"/>
      <c r="G898" s="190"/>
    </row>
    <row r="899" spans="1:7">
      <c r="A899" s="155"/>
      <c r="B899" s="107" t="s">
        <v>478</v>
      </c>
      <c r="C899" s="158">
        <v>10</v>
      </c>
      <c r="D899" s="104"/>
      <c r="E899" s="160">
        <f>E898*10/100</f>
        <v>96.54</v>
      </c>
      <c r="F899" s="193"/>
      <c r="G899" s="190"/>
    </row>
    <row r="900" spans="1:7">
      <c r="A900" s="11"/>
      <c r="B900" s="99" t="s">
        <v>479</v>
      </c>
      <c r="C900" s="154"/>
      <c r="D900" s="11"/>
      <c r="E900" s="159">
        <f>E898+E899</f>
        <v>1061.98</v>
      </c>
      <c r="F900" s="193">
        <f>E900</f>
        <v>1062</v>
      </c>
      <c r="G900" s="190"/>
    </row>
    <row r="901" spans="1:7">
      <c r="A901" s="272" t="s">
        <v>255</v>
      </c>
      <c r="B901" s="272"/>
      <c r="C901" s="272"/>
      <c r="D901" s="68"/>
      <c r="E901" s="69"/>
      <c r="F901" s="193"/>
      <c r="G901" s="190"/>
    </row>
    <row r="902" spans="1:7">
      <c r="A902" s="63"/>
      <c r="B902" s="64"/>
      <c r="C902" s="72"/>
      <c r="D902" s="68"/>
      <c r="E902" s="69"/>
      <c r="F902" s="193"/>
      <c r="G902" s="190"/>
    </row>
    <row r="903" spans="1:7">
      <c r="A903" s="106"/>
      <c r="B903" s="274" t="s">
        <v>74</v>
      </c>
      <c r="C903" s="275" t="s">
        <v>0</v>
      </c>
      <c r="D903" s="11"/>
      <c r="E903" s="275" t="s">
        <v>196</v>
      </c>
      <c r="F903" s="193"/>
      <c r="G903" s="190"/>
    </row>
    <row r="904" spans="1:7">
      <c r="A904" s="106" t="s">
        <v>197</v>
      </c>
      <c r="B904" s="274"/>
      <c r="C904" s="275"/>
      <c r="D904" s="11"/>
      <c r="E904" s="276"/>
      <c r="F904" s="193"/>
      <c r="G904" s="190"/>
    </row>
    <row r="905" spans="1:7">
      <c r="A905" s="106">
        <v>1</v>
      </c>
      <c r="B905" s="107" t="s">
        <v>198</v>
      </c>
      <c r="C905" s="67"/>
      <c r="D905" s="11"/>
      <c r="E905" s="70"/>
      <c r="F905" s="193"/>
      <c r="G905" s="190"/>
    </row>
    <row r="906" spans="1:7">
      <c r="A906" s="106"/>
      <c r="B906" s="107" t="s">
        <v>199</v>
      </c>
      <c r="C906" s="62">
        <v>1.75</v>
      </c>
      <c r="D906" s="109">
        <f>'Розрахунок відшкод.витрат'!F29</f>
        <v>65.98</v>
      </c>
      <c r="E906" s="109">
        <f>C906*D906</f>
        <v>115.47</v>
      </c>
      <c r="F906" s="193"/>
      <c r="G906" s="190"/>
    </row>
    <row r="907" spans="1:7">
      <c r="A907" s="106"/>
      <c r="B907" s="107" t="s">
        <v>200</v>
      </c>
      <c r="C907" s="62"/>
      <c r="D907" s="109">
        <f>'Розрахунок відшкод.витрат'!F34</f>
        <v>1.64</v>
      </c>
      <c r="E907" s="109">
        <f>C907*D907</f>
        <v>0</v>
      </c>
      <c r="F907" s="193"/>
      <c r="G907" s="190"/>
    </row>
    <row r="908" spans="1:7">
      <c r="A908" s="106"/>
      <c r="B908" s="108" t="s">
        <v>201</v>
      </c>
      <c r="C908" s="112"/>
      <c r="D908" s="110"/>
      <c r="E908" s="111">
        <f>SUM(E906:E907)</f>
        <v>115.47</v>
      </c>
      <c r="F908" s="193"/>
      <c r="G908" s="190"/>
    </row>
    <row r="909" spans="1:7">
      <c r="A909" s="106"/>
      <c r="B909" s="107" t="s">
        <v>543</v>
      </c>
      <c r="C909" s="62">
        <f>E908</f>
        <v>115.47</v>
      </c>
      <c r="D909" s="110">
        <f>'Розрахунок відшкод.витрат'!F38</f>
        <v>0</v>
      </c>
      <c r="E909" s="109">
        <f>C909*D909</f>
        <v>0</v>
      </c>
      <c r="F909" s="193"/>
      <c r="G909" s="190"/>
    </row>
    <row r="910" spans="1:7">
      <c r="A910" s="106"/>
      <c r="B910" s="108" t="s">
        <v>202</v>
      </c>
      <c r="C910" s="112"/>
      <c r="D910" s="110"/>
      <c r="E910" s="111">
        <f>SUM(E908:E909)</f>
        <v>115.47</v>
      </c>
      <c r="F910" s="193"/>
      <c r="G910" s="190"/>
    </row>
    <row r="911" spans="1:7">
      <c r="A911" s="106"/>
      <c r="B911" s="107" t="s">
        <v>203</v>
      </c>
      <c r="C911" s="62">
        <f>E910</f>
        <v>115.47</v>
      </c>
      <c r="D911" s="110">
        <v>0.22</v>
      </c>
      <c r="E911" s="109">
        <f>C911*D911</f>
        <v>25.4</v>
      </c>
      <c r="F911" s="193"/>
      <c r="G911" s="190"/>
    </row>
    <row r="912" spans="1:7">
      <c r="A912" s="106"/>
      <c r="B912" s="107" t="s">
        <v>535</v>
      </c>
      <c r="C912" s="62">
        <f>E908</f>
        <v>115.47</v>
      </c>
      <c r="D912" s="110">
        <f>'Розрахунок відшкод.витрат'!F55</f>
        <v>2.5999999999999999E-2</v>
      </c>
      <c r="E912" s="109">
        <f>C912*D912</f>
        <v>3</v>
      </c>
      <c r="F912" s="193"/>
      <c r="G912" s="190"/>
    </row>
    <row r="913" spans="1:7">
      <c r="A913" s="106"/>
      <c r="B913" s="107" t="s">
        <v>536</v>
      </c>
      <c r="C913" s="62">
        <f>E908</f>
        <v>115.47</v>
      </c>
      <c r="D913" s="109">
        <f>'Розрахунок відшкод.витрат'!F52</f>
        <v>0.31</v>
      </c>
      <c r="E913" s="109">
        <f>C913*D913</f>
        <v>35.799999999999997</v>
      </c>
      <c r="F913" s="193"/>
      <c r="G913" s="190"/>
    </row>
    <row r="914" spans="1:7">
      <c r="A914" s="106"/>
      <c r="B914" s="107" t="s">
        <v>204</v>
      </c>
      <c r="C914" s="62">
        <v>1.75</v>
      </c>
      <c r="D914" s="109">
        <f>'Розрахунок відшкод.витрат'!F95</f>
        <v>4.82</v>
      </c>
      <c r="E914" s="109">
        <f>C914*D914</f>
        <v>8.44</v>
      </c>
      <c r="F914" s="193"/>
      <c r="G914" s="190"/>
    </row>
    <row r="915" spans="1:7">
      <c r="A915" s="106"/>
      <c r="B915" s="107" t="s">
        <v>205</v>
      </c>
      <c r="C915" s="62">
        <f>[1]Лист1!$G$416</f>
        <v>7</v>
      </c>
      <c r="D915" s="110"/>
      <c r="E915" s="109">
        <f>C915</f>
        <v>7</v>
      </c>
      <c r="F915" s="193"/>
      <c r="G915" s="190"/>
    </row>
    <row r="916" spans="1:7" ht="17.25" customHeight="1">
      <c r="A916" s="155"/>
      <c r="B916" s="108" t="s">
        <v>477</v>
      </c>
      <c r="C916" s="101"/>
      <c r="D916" s="104"/>
      <c r="E916" s="157">
        <f>SUM(E910:E915)</f>
        <v>195.11</v>
      </c>
      <c r="F916" s="193"/>
      <c r="G916" s="190"/>
    </row>
    <row r="917" spans="1:7">
      <c r="A917" s="155"/>
      <c r="B917" s="107" t="s">
        <v>478</v>
      </c>
      <c r="C917" s="158">
        <v>10</v>
      </c>
      <c r="D917" s="104"/>
      <c r="E917" s="160">
        <f>E916*10/100</f>
        <v>19.510000000000002</v>
      </c>
      <c r="F917" s="193"/>
      <c r="G917" s="190"/>
    </row>
    <row r="918" spans="1:7">
      <c r="A918" s="11"/>
      <c r="B918" s="99" t="s">
        <v>479</v>
      </c>
      <c r="C918" s="154"/>
      <c r="D918" s="11"/>
      <c r="E918" s="159">
        <f>E916+E917</f>
        <v>214.62</v>
      </c>
      <c r="F918" s="193">
        <f>E918</f>
        <v>215</v>
      </c>
      <c r="G918" s="190"/>
    </row>
    <row r="919" spans="1:7">
      <c r="A919" s="272" t="s">
        <v>256</v>
      </c>
      <c r="B919" s="272"/>
      <c r="C919" s="272"/>
      <c r="D919" s="68"/>
      <c r="E919" s="69"/>
      <c r="F919" s="193"/>
      <c r="G919" s="190"/>
    </row>
    <row r="920" spans="1:7">
      <c r="A920" s="63"/>
      <c r="B920" s="64"/>
      <c r="C920" s="72"/>
      <c r="D920" s="68"/>
      <c r="E920" s="69"/>
      <c r="F920" s="193"/>
      <c r="G920" s="190"/>
    </row>
    <row r="921" spans="1:7">
      <c r="A921" s="106"/>
      <c r="B921" s="274" t="s">
        <v>74</v>
      </c>
      <c r="C921" s="275" t="s">
        <v>0</v>
      </c>
      <c r="D921" s="11"/>
      <c r="E921" s="275" t="s">
        <v>196</v>
      </c>
      <c r="F921" s="193"/>
      <c r="G921" s="190"/>
    </row>
    <row r="922" spans="1:7">
      <c r="A922" s="106" t="s">
        <v>197</v>
      </c>
      <c r="B922" s="274"/>
      <c r="C922" s="275"/>
      <c r="D922" s="11"/>
      <c r="E922" s="276"/>
      <c r="F922" s="193"/>
      <c r="G922" s="190"/>
    </row>
    <row r="923" spans="1:7">
      <c r="A923" s="106">
        <v>1</v>
      </c>
      <c r="B923" s="107" t="s">
        <v>198</v>
      </c>
      <c r="C923" s="67"/>
      <c r="D923" s="11"/>
      <c r="E923" s="70"/>
      <c r="F923" s="193"/>
      <c r="G923" s="190"/>
    </row>
    <row r="924" spans="1:7">
      <c r="A924" s="106"/>
      <c r="B924" s="107" t="s">
        <v>199</v>
      </c>
      <c r="C924" s="62">
        <v>0.75</v>
      </c>
      <c r="D924" s="109">
        <f>'Розрахунок відшкод.витрат'!F29</f>
        <v>65.98</v>
      </c>
      <c r="E924" s="109">
        <f>C924*D924</f>
        <v>49.49</v>
      </c>
      <c r="F924" s="193"/>
      <c r="G924" s="190"/>
    </row>
    <row r="925" spans="1:7">
      <c r="A925" s="106"/>
      <c r="B925" s="107" t="s">
        <v>200</v>
      </c>
      <c r="C925" s="62"/>
      <c r="D925" s="109">
        <f>'Розрахунок відшкод.витрат'!F34</f>
        <v>1.64</v>
      </c>
      <c r="E925" s="109">
        <f>C925*D925</f>
        <v>0</v>
      </c>
      <c r="F925" s="193"/>
      <c r="G925" s="190"/>
    </row>
    <row r="926" spans="1:7">
      <c r="A926" s="106"/>
      <c r="B926" s="108" t="s">
        <v>201</v>
      </c>
      <c r="C926" s="112"/>
      <c r="D926" s="110"/>
      <c r="E926" s="111">
        <f>SUM(E924:E925)</f>
        <v>49.49</v>
      </c>
      <c r="F926" s="193"/>
      <c r="G926" s="190"/>
    </row>
    <row r="927" spans="1:7">
      <c r="A927" s="106"/>
      <c r="B927" s="107" t="s">
        <v>543</v>
      </c>
      <c r="C927" s="62">
        <f>E926</f>
        <v>49.49</v>
      </c>
      <c r="D927" s="110">
        <f>'Розрахунок відшкод.витрат'!F38</f>
        <v>0</v>
      </c>
      <c r="E927" s="109">
        <f>C927*D927</f>
        <v>0</v>
      </c>
      <c r="F927" s="193"/>
      <c r="G927" s="190"/>
    </row>
    <row r="928" spans="1:7">
      <c r="A928" s="106"/>
      <c r="B928" s="108" t="s">
        <v>202</v>
      </c>
      <c r="C928" s="112"/>
      <c r="D928" s="110"/>
      <c r="E928" s="111">
        <f>SUM(E926:E927)</f>
        <v>49.49</v>
      </c>
      <c r="F928" s="193"/>
      <c r="G928" s="190"/>
    </row>
    <row r="929" spans="1:7">
      <c r="A929" s="106"/>
      <c r="B929" s="107" t="s">
        <v>203</v>
      </c>
      <c r="C929" s="62">
        <f>E928</f>
        <v>49.49</v>
      </c>
      <c r="D929" s="110">
        <v>0.22</v>
      </c>
      <c r="E929" s="109">
        <f>C929*D929</f>
        <v>10.89</v>
      </c>
      <c r="F929" s="193"/>
      <c r="G929" s="190"/>
    </row>
    <row r="930" spans="1:7">
      <c r="A930" s="106"/>
      <c r="B930" s="107" t="s">
        <v>535</v>
      </c>
      <c r="C930" s="62">
        <f>E926</f>
        <v>49.49</v>
      </c>
      <c r="D930" s="110">
        <f>'Розрахунок відшкод.витрат'!F55</f>
        <v>2.5999999999999999E-2</v>
      </c>
      <c r="E930" s="109">
        <f>C930*D930</f>
        <v>1.29</v>
      </c>
      <c r="F930" s="193"/>
      <c r="G930" s="190"/>
    </row>
    <row r="931" spans="1:7">
      <c r="A931" s="106"/>
      <c r="B931" s="107" t="s">
        <v>536</v>
      </c>
      <c r="C931" s="62">
        <f>E926</f>
        <v>49.49</v>
      </c>
      <c r="D931" s="109">
        <f>'Розрахунок відшкод.витрат'!F52</f>
        <v>0.31</v>
      </c>
      <c r="E931" s="109">
        <f>C931*D931</f>
        <v>15.34</v>
      </c>
      <c r="F931" s="193"/>
      <c r="G931" s="190"/>
    </row>
    <row r="932" spans="1:7">
      <c r="A932" s="106"/>
      <c r="B932" s="107" t="s">
        <v>204</v>
      </c>
      <c r="C932" s="62">
        <v>0.75</v>
      </c>
      <c r="D932" s="109">
        <f>'Розрахунок відшкод.витрат'!F95</f>
        <v>4.82</v>
      </c>
      <c r="E932" s="109">
        <f>C932*D932</f>
        <v>3.62</v>
      </c>
      <c r="F932" s="193"/>
      <c r="G932" s="190"/>
    </row>
    <row r="933" spans="1:7">
      <c r="A933" s="106"/>
      <c r="B933" s="107" t="s">
        <v>205</v>
      </c>
      <c r="C933" s="62">
        <f>[1]Лист1!$G$410</f>
        <v>1.71</v>
      </c>
      <c r="D933" s="110"/>
      <c r="E933" s="109">
        <f>C933</f>
        <v>1.71</v>
      </c>
      <c r="F933" s="193"/>
      <c r="G933" s="190"/>
    </row>
    <row r="934" spans="1:7" ht="15.75" customHeight="1">
      <c r="A934" s="155"/>
      <c r="B934" s="108" t="s">
        <v>477</v>
      </c>
      <c r="C934" s="101"/>
      <c r="D934" s="104"/>
      <c r="E934" s="157">
        <f>SUM(E928:E933)</f>
        <v>82.34</v>
      </c>
      <c r="F934" s="193"/>
      <c r="G934" s="190"/>
    </row>
    <row r="935" spans="1:7">
      <c r="A935" s="155"/>
      <c r="B935" s="107" t="s">
        <v>478</v>
      </c>
      <c r="C935" s="158">
        <v>10</v>
      </c>
      <c r="D935" s="104"/>
      <c r="E935" s="160">
        <f>E934*10/100</f>
        <v>8.23</v>
      </c>
      <c r="F935" s="193"/>
      <c r="G935" s="190"/>
    </row>
    <row r="936" spans="1:7">
      <c r="A936" s="11"/>
      <c r="B936" s="99" t="s">
        <v>479</v>
      </c>
      <c r="C936" s="154"/>
      <c r="D936" s="11"/>
      <c r="E936" s="159">
        <f>E934+E935</f>
        <v>90.57</v>
      </c>
      <c r="F936" s="193">
        <f>E936</f>
        <v>91</v>
      </c>
      <c r="G936" s="190"/>
    </row>
    <row r="937" spans="1:7">
      <c r="A937" s="272" t="s">
        <v>257</v>
      </c>
      <c r="B937" s="272"/>
      <c r="C937" s="272"/>
      <c r="D937" s="68"/>
      <c r="E937" s="69"/>
      <c r="F937" s="193"/>
      <c r="G937" s="190"/>
    </row>
    <row r="938" spans="1:7">
      <c r="A938" s="63"/>
      <c r="B938" s="64"/>
      <c r="C938" s="72"/>
      <c r="D938" s="68"/>
      <c r="E938" s="69"/>
      <c r="F938" s="193"/>
      <c r="G938" s="190"/>
    </row>
    <row r="939" spans="1:7">
      <c r="A939" s="106"/>
      <c r="B939" s="274" t="s">
        <v>74</v>
      </c>
      <c r="C939" s="275" t="s">
        <v>0</v>
      </c>
      <c r="D939" s="11"/>
      <c r="E939" s="275" t="s">
        <v>196</v>
      </c>
      <c r="F939" s="193"/>
      <c r="G939" s="190"/>
    </row>
    <row r="940" spans="1:7">
      <c r="A940" s="106" t="s">
        <v>197</v>
      </c>
      <c r="B940" s="274"/>
      <c r="C940" s="275"/>
      <c r="D940" s="11"/>
      <c r="E940" s="276"/>
      <c r="F940" s="193"/>
      <c r="G940" s="190"/>
    </row>
    <row r="941" spans="1:7">
      <c r="A941" s="106">
        <v>1</v>
      </c>
      <c r="B941" s="107" t="s">
        <v>198</v>
      </c>
      <c r="C941" s="67"/>
      <c r="D941" s="11"/>
      <c r="E941" s="70"/>
      <c r="F941" s="193"/>
      <c r="G941" s="190"/>
    </row>
    <row r="942" spans="1:7">
      <c r="A942" s="106"/>
      <c r="B942" s="107" t="s">
        <v>199</v>
      </c>
      <c r="C942" s="62">
        <v>0.75</v>
      </c>
      <c r="D942" s="109">
        <f>'Розрахунок відшкод.витрат'!F29</f>
        <v>65.98</v>
      </c>
      <c r="E942" s="109">
        <f>C942*D942</f>
        <v>49.49</v>
      </c>
      <c r="F942" s="193"/>
      <c r="G942" s="190"/>
    </row>
    <row r="943" spans="1:7">
      <c r="A943" s="106"/>
      <c r="B943" s="107" t="s">
        <v>200</v>
      </c>
      <c r="C943" s="62"/>
      <c r="D943" s="109">
        <f>'Розрахунок відшкод.витрат'!F34</f>
        <v>1.64</v>
      </c>
      <c r="E943" s="109">
        <f>C943*D943</f>
        <v>0</v>
      </c>
      <c r="F943" s="193"/>
      <c r="G943" s="190"/>
    </row>
    <row r="944" spans="1:7">
      <c r="A944" s="106"/>
      <c r="B944" s="108" t="s">
        <v>201</v>
      </c>
      <c r="C944" s="112"/>
      <c r="D944" s="110"/>
      <c r="E944" s="111">
        <f>SUM(E942:E943)</f>
        <v>49.49</v>
      </c>
      <c r="F944" s="193"/>
      <c r="G944" s="190"/>
    </row>
    <row r="945" spans="1:7">
      <c r="A945" s="106"/>
      <c r="B945" s="107" t="s">
        <v>543</v>
      </c>
      <c r="C945" s="62">
        <f>E944</f>
        <v>49.49</v>
      </c>
      <c r="D945" s="110">
        <f>'Розрахунок відшкод.витрат'!F38</f>
        <v>0</v>
      </c>
      <c r="E945" s="109">
        <f>C945*D945</f>
        <v>0</v>
      </c>
      <c r="F945" s="193"/>
      <c r="G945" s="190"/>
    </row>
    <row r="946" spans="1:7">
      <c r="A946" s="106"/>
      <c r="B946" s="108" t="s">
        <v>202</v>
      </c>
      <c r="C946" s="112"/>
      <c r="D946" s="110"/>
      <c r="E946" s="111">
        <f>SUM(E944:E945)</f>
        <v>49.49</v>
      </c>
      <c r="F946" s="193"/>
      <c r="G946" s="190"/>
    </row>
    <row r="947" spans="1:7">
      <c r="A947" s="106"/>
      <c r="B947" s="107" t="s">
        <v>203</v>
      </c>
      <c r="C947" s="62">
        <f>E946</f>
        <v>49.49</v>
      </c>
      <c r="D947" s="110">
        <v>0.22</v>
      </c>
      <c r="E947" s="109">
        <f>C947*D947</f>
        <v>10.89</v>
      </c>
      <c r="F947" s="193"/>
      <c r="G947" s="190"/>
    </row>
    <row r="948" spans="1:7">
      <c r="A948" s="106"/>
      <c r="B948" s="107" t="s">
        <v>535</v>
      </c>
      <c r="C948" s="62">
        <f>E944</f>
        <v>49.49</v>
      </c>
      <c r="D948" s="110">
        <f>'Розрахунок відшкод.витрат'!F55</f>
        <v>2.5999999999999999E-2</v>
      </c>
      <c r="E948" s="109">
        <f>C948*D948</f>
        <v>1.29</v>
      </c>
      <c r="F948" s="193"/>
      <c r="G948" s="190"/>
    </row>
    <row r="949" spans="1:7">
      <c r="A949" s="106"/>
      <c r="B949" s="107" t="s">
        <v>536</v>
      </c>
      <c r="C949" s="62">
        <f>E944</f>
        <v>49.49</v>
      </c>
      <c r="D949" s="109">
        <f>'Розрахунок відшкод.витрат'!F52</f>
        <v>0.31</v>
      </c>
      <c r="E949" s="109">
        <f>C949*D949</f>
        <v>15.34</v>
      </c>
      <c r="F949" s="193"/>
      <c r="G949" s="190"/>
    </row>
    <row r="950" spans="1:7">
      <c r="A950" s="106"/>
      <c r="B950" s="107" t="s">
        <v>204</v>
      </c>
      <c r="C950" s="62">
        <v>0.75</v>
      </c>
      <c r="D950" s="109">
        <f>'Розрахунок відшкод.витрат'!F95</f>
        <v>4.82</v>
      </c>
      <c r="E950" s="109">
        <f>C950*D950</f>
        <v>3.62</v>
      </c>
      <c r="F950" s="193"/>
      <c r="G950" s="190"/>
    </row>
    <row r="951" spans="1:7">
      <c r="A951" s="106"/>
      <c r="B951" s="107" t="s">
        <v>205</v>
      </c>
      <c r="C951" s="62">
        <f>[1]Лист1!$G$404</f>
        <v>40</v>
      </c>
      <c r="D951" s="113"/>
      <c r="E951" s="114">
        <f>C951</f>
        <v>40</v>
      </c>
      <c r="F951" s="193"/>
      <c r="G951" s="190"/>
    </row>
    <row r="952" spans="1:7" ht="17.25" customHeight="1">
      <c r="A952" s="155"/>
      <c r="B952" s="108" t="s">
        <v>477</v>
      </c>
      <c r="C952" s="101"/>
      <c r="D952" s="104"/>
      <c r="E952" s="157">
        <f>SUM(E946:E951)</f>
        <v>120.63</v>
      </c>
      <c r="F952" s="193"/>
      <c r="G952" s="190"/>
    </row>
    <row r="953" spans="1:7">
      <c r="A953" s="155"/>
      <c r="B953" s="107" t="s">
        <v>478</v>
      </c>
      <c r="C953" s="158">
        <v>10</v>
      </c>
      <c r="D953" s="104"/>
      <c r="E953" s="160">
        <f>E952*10/100</f>
        <v>12.06</v>
      </c>
      <c r="F953" s="193"/>
      <c r="G953" s="190"/>
    </row>
    <row r="954" spans="1:7">
      <c r="A954" s="11"/>
      <c r="B954" s="99" t="s">
        <v>479</v>
      </c>
      <c r="C954" s="154"/>
      <c r="D954" s="11"/>
      <c r="E954" s="159">
        <f>E952+E953</f>
        <v>132.69</v>
      </c>
      <c r="F954" s="193">
        <f>E954</f>
        <v>133</v>
      </c>
      <c r="G954" s="190"/>
    </row>
    <row r="955" spans="1:7">
      <c r="A955" s="272" t="s">
        <v>258</v>
      </c>
      <c r="B955" s="272"/>
      <c r="C955" s="272"/>
      <c r="D955" s="273"/>
      <c r="E955" s="273"/>
      <c r="F955" s="193"/>
    </row>
    <row r="956" spans="1:7">
      <c r="A956" s="63"/>
      <c r="B956" s="64"/>
      <c r="C956" s="72"/>
      <c r="D956" s="68"/>
      <c r="E956" s="69"/>
      <c r="F956" s="193"/>
    </row>
    <row r="957" spans="1:7">
      <c r="A957" s="106"/>
      <c r="B957" s="274" t="s">
        <v>74</v>
      </c>
      <c r="C957" s="275" t="s">
        <v>0</v>
      </c>
      <c r="D957" s="11"/>
      <c r="E957" s="275" t="s">
        <v>196</v>
      </c>
      <c r="F957" s="193"/>
    </row>
    <row r="958" spans="1:7">
      <c r="A958" s="106" t="s">
        <v>197</v>
      </c>
      <c r="B958" s="274"/>
      <c r="C958" s="275"/>
      <c r="D958" s="11"/>
      <c r="E958" s="276"/>
      <c r="F958" s="193"/>
    </row>
    <row r="959" spans="1:7">
      <c r="A959" s="106">
        <v>1</v>
      </c>
      <c r="B959" s="107" t="s">
        <v>198</v>
      </c>
      <c r="C959" s="67"/>
      <c r="D959" s="11"/>
      <c r="E959" s="70"/>
      <c r="F959" s="193"/>
    </row>
    <row r="960" spans="1:7">
      <c r="A960" s="106"/>
      <c r="B960" s="107" t="s">
        <v>199</v>
      </c>
      <c r="C960" s="100">
        <v>0.25</v>
      </c>
      <c r="D960" s="98">
        <f>'Розрахунок відшкод.витрат'!F29</f>
        <v>65.98</v>
      </c>
      <c r="E960" s="98">
        <f>C960*D960</f>
        <v>16.5</v>
      </c>
      <c r="F960" s="193"/>
    </row>
    <row r="961" spans="1:7">
      <c r="A961" s="106"/>
      <c r="B961" s="107" t="s">
        <v>200</v>
      </c>
      <c r="C961" s="61"/>
      <c r="D961" s="98">
        <f>'Розрахунок відшкод.витрат'!F34</f>
        <v>1.64</v>
      </c>
      <c r="E961" s="98">
        <f>C961*D961</f>
        <v>0</v>
      </c>
      <c r="F961" s="193"/>
    </row>
    <row r="962" spans="1:7">
      <c r="A962" s="106"/>
      <c r="B962" s="108" t="s">
        <v>201</v>
      </c>
      <c r="C962" s="73"/>
      <c r="D962" s="99"/>
      <c r="E962" s="71">
        <f>SUM(E960:E961)</f>
        <v>16.5</v>
      </c>
      <c r="F962" s="193"/>
    </row>
    <row r="963" spans="1:7">
      <c r="A963" s="106"/>
      <c r="B963" s="107" t="s">
        <v>543</v>
      </c>
      <c r="C963" s="61">
        <f>E962</f>
        <v>16.5</v>
      </c>
      <c r="D963" s="99">
        <f>'Розрахунок відшкод.витрат'!F38</f>
        <v>0</v>
      </c>
      <c r="E963" s="98">
        <f>C963*D963</f>
        <v>0</v>
      </c>
      <c r="F963" s="193"/>
    </row>
    <row r="964" spans="1:7">
      <c r="A964" s="106"/>
      <c r="B964" s="108" t="s">
        <v>202</v>
      </c>
      <c r="C964" s="73"/>
      <c r="D964" s="99"/>
      <c r="E964" s="71">
        <f>SUM(E962:E963)</f>
        <v>16.5</v>
      </c>
      <c r="F964" s="193"/>
    </row>
    <row r="965" spans="1:7">
      <c r="A965" s="106"/>
      <c r="B965" s="107" t="s">
        <v>203</v>
      </c>
      <c r="C965" s="61">
        <f>E964</f>
        <v>16.5</v>
      </c>
      <c r="D965" s="99">
        <v>0.22</v>
      </c>
      <c r="E965" s="98">
        <f>C965*D965</f>
        <v>3.63</v>
      </c>
      <c r="F965" s="193"/>
    </row>
    <row r="966" spans="1:7">
      <c r="A966" s="106"/>
      <c r="B966" s="107" t="s">
        <v>535</v>
      </c>
      <c r="C966" s="61">
        <f>E962</f>
        <v>16.5</v>
      </c>
      <c r="D966" s="99">
        <f>'Розрахунок відшкод.витрат'!F55</f>
        <v>2.5999999999999999E-2</v>
      </c>
      <c r="E966" s="98">
        <f>C966*D966</f>
        <v>0.43</v>
      </c>
      <c r="F966" s="193"/>
    </row>
    <row r="967" spans="1:7">
      <c r="A967" s="106"/>
      <c r="B967" s="107" t="s">
        <v>536</v>
      </c>
      <c r="C967" s="61">
        <f>E962</f>
        <v>16.5</v>
      </c>
      <c r="D967" s="98">
        <f>'Розрахунок відшкод.витрат'!F52</f>
        <v>0.31</v>
      </c>
      <c r="E967" s="98">
        <f>C967*D967</f>
        <v>5.12</v>
      </c>
      <c r="F967" s="193"/>
    </row>
    <row r="968" spans="1:7">
      <c r="A968" s="106"/>
      <c r="B968" s="107" t="s">
        <v>204</v>
      </c>
      <c r="C968" s="61">
        <v>0.25</v>
      </c>
      <c r="D968" s="98">
        <f>'Розрахунок відшкод.витрат'!F95</f>
        <v>4.82</v>
      </c>
      <c r="E968" s="98">
        <f>C968*D968</f>
        <v>1.21</v>
      </c>
      <c r="F968" s="193"/>
    </row>
    <row r="969" spans="1:7">
      <c r="A969" s="106"/>
      <c r="B969" s="107" t="s">
        <v>205</v>
      </c>
      <c r="C969" s="67"/>
      <c r="D969" s="99"/>
      <c r="E969" s="98">
        <f>C969</f>
        <v>0</v>
      </c>
      <c r="F969" s="193"/>
    </row>
    <row r="970" spans="1:7" ht="18" customHeight="1">
      <c r="A970" s="155"/>
      <c r="B970" s="108" t="s">
        <v>477</v>
      </c>
      <c r="C970" s="101"/>
      <c r="D970" s="104"/>
      <c r="E970" s="157">
        <f>SUM(E964:E969)</f>
        <v>26.89</v>
      </c>
      <c r="F970" s="193"/>
      <c r="G970" s="190"/>
    </row>
    <row r="971" spans="1:7">
      <c r="A971" s="155"/>
      <c r="B971" s="107" t="s">
        <v>478</v>
      </c>
      <c r="C971" s="158">
        <v>10</v>
      </c>
      <c r="D971" s="104"/>
      <c r="E971" s="160">
        <f>E970*10/100</f>
        <v>2.69</v>
      </c>
      <c r="F971" s="193"/>
      <c r="G971" s="190"/>
    </row>
    <row r="972" spans="1:7">
      <c r="A972" s="11"/>
      <c r="B972" s="99" t="s">
        <v>479</v>
      </c>
      <c r="C972" s="154"/>
      <c r="D972" s="11"/>
      <c r="E972" s="159">
        <f>E970+E971</f>
        <v>29.58</v>
      </c>
      <c r="F972" s="193">
        <f>E972</f>
        <v>30</v>
      </c>
      <c r="G972" s="190"/>
    </row>
    <row r="974" spans="1:7" ht="32.25" customHeight="1">
      <c r="B974" s="271" t="s">
        <v>537</v>
      </c>
      <c r="C974" s="271"/>
      <c r="D974" s="271"/>
      <c r="E974" s="271"/>
    </row>
  </sheetData>
  <mergeCells count="215">
    <mergeCell ref="A22:C22"/>
    <mergeCell ref="B24:B25"/>
    <mergeCell ref="C24:C25"/>
    <mergeCell ref="E24:E25"/>
    <mergeCell ref="A41:C41"/>
    <mergeCell ref="B43:B44"/>
    <mergeCell ref="C43:C44"/>
    <mergeCell ref="E43:E44"/>
    <mergeCell ref="A2:E2"/>
    <mergeCell ref="A3:E3"/>
    <mergeCell ref="A4:C5"/>
    <mergeCell ref="B6:B7"/>
    <mergeCell ref="C6:D7"/>
    <mergeCell ref="E6:E7"/>
    <mergeCell ref="B79:B80"/>
    <mergeCell ref="C79:C80"/>
    <mergeCell ref="E79:E80"/>
    <mergeCell ref="A95:C95"/>
    <mergeCell ref="B97:B98"/>
    <mergeCell ref="C97:C98"/>
    <mergeCell ref="E97:E98"/>
    <mergeCell ref="A59:C59"/>
    <mergeCell ref="B61:B62"/>
    <mergeCell ref="C61:C62"/>
    <mergeCell ref="E61:E62"/>
    <mergeCell ref="A77:C77"/>
    <mergeCell ref="A78:C78"/>
    <mergeCell ref="A149:C149"/>
    <mergeCell ref="B151:B152"/>
    <mergeCell ref="C151:C152"/>
    <mergeCell ref="E151:E152"/>
    <mergeCell ref="A167:C167"/>
    <mergeCell ref="B169:B170"/>
    <mergeCell ref="C169:C170"/>
    <mergeCell ref="E169:E170"/>
    <mergeCell ref="A113:C113"/>
    <mergeCell ref="B115:B116"/>
    <mergeCell ref="C115:C116"/>
    <mergeCell ref="E115:E116"/>
    <mergeCell ref="A131:C131"/>
    <mergeCell ref="B133:B134"/>
    <mergeCell ref="C133:C134"/>
    <mergeCell ref="E133:E134"/>
    <mergeCell ref="A221:C221"/>
    <mergeCell ref="B223:B224"/>
    <mergeCell ref="C223:C224"/>
    <mergeCell ref="E223:E224"/>
    <mergeCell ref="A239:C239"/>
    <mergeCell ref="B241:B242"/>
    <mergeCell ref="C241:C242"/>
    <mergeCell ref="E241:E242"/>
    <mergeCell ref="A185:C185"/>
    <mergeCell ref="B187:B188"/>
    <mergeCell ref="C187:C188"/>
    <mergeCell ref="E187:E188"/>
    <mergeCell ref="A203:C203"/>
    <mergeCell ref="B205:B206"/>
    <mergeCell ref="C205:C206"/>
    <mergeCell ref="E205:E206"/>
    <mergeCell ref="A293:C293"/>
    <mergeCell ref="B295:B296"/>
    <mergeCell ref="C295:C296"/>
    <mergeCell ref="E295:E296"/>
    <mergeCell ref="A311:C311"/>
    <mergeCell ref="B313:B314"/>
    <mergeCell ref="C313:C314"/>
    <mergeCell ref="E313:E314"/>
    <mergeCell ref="A257:C257"/>
    <mergeCell ref="B259:B260"/>
    <mergeCell ref="C259:C260"/>
    <mergeCell ref="E259:E260"/>
    <mergeCell ref="A275:C275"/>
    <mergeCell ref="B277:B278"/>
    <mergeCell ref="C277:C278"/>
    <mergeCell ref="E277:E278"/>
    <mergeCell ref="A365:C365"/>
    <mergeCell ref="B367:B368"/>
    <mergeCell ref="C367:C368"/>
    <mergeCell ref="E367:E368"/>
    <mergeCell ref="A383:C383"/>
    <mergeCell ref="B385:B386"/>
    <mergeCell ref="C385:C386"/>
    <mergeCell ref="E385:E386"/>
    <mergeCell ref="A329:C329"/>
    <mergeCell ref="B331:B332"/>
    <mergeCell ref="C331:C332"/>
    <mergeCell ref="E331:E332"/>
    <mergeCell ref="A347:C347"/>
    <mergeCell ref="B349:B350"/>
    <mergeCell ref="C349:C350"/>
    <mergeCell ref="E349:E350"/>
    <mergeCell ref="A438:C438"/>
    <mergeCell ref="B440:B441"/>
    <mergeCell ref="C440:C441"/>
    <mergeCell ref="E440:E441"/>
    <mergeCell ref="A457:C457"/>
    <mergeCell ref="B459:B460"/>
    <mergeCell ref="C459:C460"/>
    <mergeCell ref="E459:E460"/>
    <mergeCell ref="A401:C401"/>
    <mergeCell ref="B403:B404"/>
    <mergeCell ref="C403:C404"/>
    <mergeCell ref="E403:E404"/>
    <mergeCell ref="A419:C419"/>
    <mergeCell ref="B420:B421"/>
    <mergeCell ref="C420:C421"/>
    <mergeCell ref="E420:E421"/>
    <mergeCell ref="A512:C512"/>
    <mergeCell ref="B514:B515"/>
    <mergeCell ref="C514:C515"/>
    <mergeCell ref="E514:E515"/>
    <mergeCell ref="B533:B534"/>
    <mergeCell ref="C533:C534"/>
    <mergeCell ref="E533:E534"/>
    <mergeCell ref="A476:C476"/>
    <mergeCell ref="B478:B479"/>
    <mergeCell ref="C478:C479"/>
    <mergeCell ref="E478:E479"/>
    <mergeCell ref="A494:C494"/>
    <mergeCell ref="B496:B497"/>
    <mergeCell ref="C496:C497"/>
    <mergeCell ref="E496:E497"/>
    <mergeCell ref="A550:C550"/>
    <mergeCell ref="B552:B553"/>
    <mergeCell ref="C552:C553"/>
    <mergeCell ref="E552:E553"/>
    <mergeCell ref="A569:C569"/>
    <mergeCell ref="B571:B572"/>
    <mergeCell ref="C571:C572"/>
    <mergeCell ref="E571:E572"/>
    <mergeCell ref="A588:D588"/>
    <mergeCell ref="A624:C624"/>
    <mergeCell ref="B626:B627"/>
    <mergeCell ref="C626:C627"/>
    <mergeCell ref="E626:E627"/>
    <mergeCell ref="A643:C643"/>
    <mergeCell ref="B645:B646"/>
    <mergeCell ref="C645:C646"/>
    <mergeCell ref="E645:E646"/>
    <mergeCell ref="B590:B591"/>
    <mergeCell ref="C590:C591"/>
    <mergeCell ref="E590:E591"/>
    <mergeCell ref="A607:C607"/>
    <mergeCell ref="B608:B609"/>
    <mergeCell ref="C608:C609"/>
    <mergeCell ref="E608:E609"/>
    <mergeCell ref="A699:C699"/>
    <mergeCell ref="B701:B702"/>
    <mergeCell ref="C701:C702"/>
    <mergeCell ref="E701:E702"/>
    <mergeCell ref="A717:C717"/>
    <mergeCell ref="B719:B720"/>
    <mergeCell ref="C719:C720"/>
    <mergeCell ref="E719:E720"/>
    <mergeCell ref="A662:C662"/>
    <mergeCell ref="B664:B665"/>
    <mergeCell ref="C664:C665"/>
    <mergeCell ref="E664:E665"/>
    <mergeCell ref="A680:C680"/>
    <mergeCell ref="B682:B683"/>
    <mergeCell ref="C682:C683"/>
    <mergeCell ref="E682:E683"/>
    <mergeCell ref="A773:C773"/>
    <mergeCell ref="B775:B776"/>
    <mergeCell ref="C775:C776"/>
    <mergeCell ref="E775:E776"/>
    <mergeCell ref="A791:C791"/>
    <mergeCell ref="B793:B794"/>
    <mergeCell ref="C793:C794"/>
    <mergeCell ref="E793:E794"/>
    <mergeCell ref="A735:C735"/>
    <mergeCell ref="B737:B738"/>
    <mergeCell ref="C737:C738"/>
    <mergeCell ref="E737:E738"/>
    <mergeCell ref="A754:C754"/>
    <mergeCell ref="B756:B757"/>
    <mergeCell ref="C756:C757"/>
    <mergeCell ref="E756:E757"/>
    <mergeCell ref="E849:E850"/>
    <mergeCell ref="A865:C865"/>
    <mergeCell ref="B867:B868"/>
    <mergeCell ref="C867:C868"/>
    <mergeCell ref="E867:E868"/>
    <mergeCell ref="A810:C810"/>
    <mergeCell ref="B812:B813"/>
    <mergeCell ref="C812:C813"/>
    <mergeCell ref="E812:E813"/>
    <mergeCell ref="A829:C829"/>
    <mergeCell ref="B831:B832"/>
    <mergeCell ref="C831:C832"/>
    <mergeCell ref="E831:E832"/>
    <mergeCell ref="A1:F1"/>
    <mergeCell ref="B974:E974"/>
    <mergeCell ref="A955:E955"/>
    <mergeCell ref="B957:B958"/>
    <mergeCell ref="C957:C958"/>
    <mergeCell ref="E957:E958"/>
    <mergeCell ref="A919:C919"/>
    <mergeCell ref="B921:B922"/>
    <mergeCell ref="C921:C922"/>
    <mergeCell ref="E921:E922"/>
    <mergeCell ref="A937:C937"/>
    <mergeCell ref="B939:B940"/>
    <mergeCell ref="C939:C940"/>
    <mergeCell ref="E939:E940"/>
    <mergeCell ref="B885:B886"/>
    <mergeCell ref="C885:C886"/>
    <mergeCell ref="E885:E886"/>
    <mergeCell ref="A901:C901"/>
    <mergeCell ref="B903:B904"/>
    <mergeCell ref="C903:C904"/>
    <mergeCell ref="E903:E904"/>
    <mergeCell ref="A847:C847"/>
    <mergeCell ref="B849:B850"/>
    <mergeCell ref="C849:C850"/>
  </mergeCells>
  <pageMargins left="1.1023622047244095" right="0.70866141732283472" top="0.35433070866141736" bottom="0.35433070866141736" header="0.31496062992125984" footer="0.11811023622047245"/>
  <pageSetup paperSize="9" scale="91" orientation="portrait" verticalDpi="0" r:id="rId1"/>
  <headerFooter>
    <oddFooter>&amp;C&amp;"-,полужирный"&amp;9&amp;P</oddFooter>
  </headerFooter>
  <rowBreaks count="17" manualBreakCount="17">
    <brk id="58" max="5" man="1"/>
    <brk id="112" max="5" man="1"/>
    <brk id="166" max="5" man="1"/>
    <brk id="220" max="5" man="1"/>
    <brk id="274" max="5" man="1"/>
    <brk id="328" max="5" man="1"/>
    <brk id="382" max="5" man="1"/>
    <brk id="437" max="5" man="1"/>
    <brk id="493" max="5" man="1"/>
    <brk id="549" max="5" man="1"/>
    <brk id="606" max="5" man="1"/>
    <brk id="661" max="5" man="1"/>
    <brk id="716" max="5" man="1"/>
    <brk id="772" max="5" man="1"/>
    <brk id="828" max="5" man="1"/>
    <brk id="882" max="5" man="1"/>
    <brk id="936" max="5" man="1"/>
  </rowBreaks>
</worksheet>
</file>

<file path=xl/worksheets/sheet5.xml><?xml version="1.0" encoding="utf-8"?>
<worksheet xmlns="http://schemas.openxmlformats.org/spreadsheetml/2006/main" xmlns:r="http://schemas.openxmlformats.org/officeDocument/2006/relationships">
  <dimension ref="A1:I476"/>
  <sheetViews>
    <sheetView topLeftCell="A56" zoomScaleNormal="100" workbookViewId="0">
      <selection activeCell="C56" sqref="C56"/>
    </sheetView>
  </sheetViews>
  <sheetFormatPr defaultRowHeight="15"/>
  <cols>
    <col min="1" max="1" width="6.140625" customWidth="1"/>
    <col min="2" max="2" width="38.28515625" customWidth="1"/>
    <col min="3" max="3" width="9.28515625" customWidth="1"/>
    <col min="4" max="4" width="8.85546875" customWidth="1"/>
    <col min="5" max="6" width="9.140625" customWidth="1"/>
    <col min="7" max="7" width="14" bestFit="1" customWidth="1"/>
    <col min="8" max="9" width="9.28515625" bestFit="1" customWidth="1"/>
  </cols>
  <sheetData>
    <row r="1" spans="1:9" ht="15.75">
      <c r="A1" s="286" t="s">
        <v>259</v>
      </c>
      <c r="B1" s="286"/>
      <c r="C1" s="286"/>
      <c r="D1" s="286"/>
      <c r="E1" s="286"/>
      <c r="F1" s="286"/>
    </row>
    <row r="2" spans="1:9" ht="48" customHeight="1">
      <c r="A2" s="287" t="s">
        <v>369</v>
      </c>
      <c r="B2" s="287"/>
      <c r="C2" s="287"/>
      <c r="D2" s="287"/>
      <c r="E2" s="287"/>
      <c r="F2" s="287"/>
      <c r="G2" s="287"/>
      <c r="H2" s="74"/>
    </row>
    <row r="3" spans="1:9" ht="15.75">
      <c r="A3" s="75"/>
    </row>
    <row r="4" spans="1:9">
      <c r="A4" s="76" t="s">
        <v>260</v>
      </c>
      <c r="B4" s="77"/>
      <c r="C4" s="77"/>
      <c r="D4" s="77"/>
      <c r="E4" s="77"/>
      <c r="F4" s="77"/>
      <c r="G4" s="77"/>
    </row>
    <row r="5" spans="1:9">
      <c r="A5" s="78" t="s">
        <v>261</v>
      </c>
      <c r="B5" s="77"/>
      <c r="C5" s="77"/>
      <c r="D5" s="77"/>
      <c r="E5" s="77"/>
      <c r="F5" s="77"/>
      <c r="G5" s="77"/>
    </row>
    <row r="6" spans="1:9" ht="15.75">
      <c r="A6" s="79"/>
    </row>
    <row r="7" spans="1:9">
      <c r="A7" s="283" t="s">
        <v>262</v>
      </c>
      <c r="B7" s="283" t="s">
        <v>263</v>
      </c>
      <c r="C7" s="283" t="s">
        <v>264</v>
      </c>
      <c r="D7" s="284" t="s">
        <v>265</v>
      </c>
      <c r="E7" s="283" t="s">
        <v>266</v>
      </c>
      <c r="F7" s="288" t="s">
        <v>267</v>
      </c>
      <c r="G7" s="80" t="s">
        <v>268</v>
      </c>
    </row>
    <row r="8" spans="1:9">
      <c r="A8" s="283"/>
      <c r="B8" s="283"/>
      <c r="C8" s="283"/>
      <c r="D8" s="284"/>
      <c r="E8" s="283"/>
      <c r="F8" s="289"/>
      <c r="G8" s="80" t="s">
        <v>269</v>
      </c>
    </row>
    <row r="9" spans="1:9" ht="15.75" customHeight="1">
      <c r="A9" s="81">
        <v>1</v>
      </c>
      <c r="B9" s="80" t="s">
        <v>270</v>
      </c>
      <c r="C9" s="81" t="s">
        <v>271</v>
      </c>
      <c r="D9" s="81">
        <v>110</v>
      </c>
      <c r="E9" s="81">
        <v>1</v>
      </c>
      <c r="F9" s="82">
        <v>72</v>
      </c>
      <c r="G9" s="80">
        <f>F9/1000*D9/E9</f>
        <v>7.92</v>
      </c>
      <c r="H9" s="83">
        <v>2.2000000000000002</v>
      </c>
      <c r="I9" s="83">
        <v>1000</v>
      </c>
    </row>
    <row r="10" spans="1:9" ht="15.75" customHeight="1">
      <c r="A10" s="81">
        <v>2</v>
      </c>
      <c r="B10" s="80" t="s">
        <v>272</v>
      </c>
      <c r="C10" s="81" t="s">
        <v>271</v>
      </c>
      <c r="D10" s="81">
        <v>40</v>
      </c>
      <c r="E10" s="81">
        <v>1</v>
      </c>
      <c r="F10" s="82">
        <v>9.5</v>
      </c>
      <c r="G10" s="84">
        <f>F10/1000*D10/E10</f>
        <v>0.38</v>
      </c>
      <c r="H10" s="83">
        <v>3.8</v>
      </c>
      <c r="I10" s="83">
        <v>1000</v>
      </c>
    </row>
    <row r="11" spans="1:9" ht="15.75" customHeight="1">
      <c r="A11" s="81">
        <v>3</v>
      </c>
      <c r="B11" s="80" t="s">
        <v>273</v>
      </c>
      <c r="C11" s="81" t="s">
        <v>271</v>
      </c>
      <c r="D11" s="81">
        <v>4</v>
      </c>
      <c r="E11" s="81">
        <v>1</v>
      </c>
      <c r="F11" s="82">
        <v>440</v>
      </c>
      <c r="G11" s="84">
        <f>F11/1000*D11/E11</f>
        <v>1.76</v>
      </c>
      <c r="H11" s="83">
        <v>258</v>
      </c>
      <c r="I11" s="83">
        <v>1000</v>
      </c>
    </row>
    <row r="12" spans="1:9" ht="15.75" customHeight="1">
      <c r="A12" s="81">
        <v>4</v>
      </c>
      <c r="B12" s="80" t="s">
        <v>274</v>
      </c>
      <c r="C12" s="81" t="s">
        <v>271</v>
      </c>
      <c r="D12" s="81">
        <v>1</v>
      </c>
      <c r="E12" s="81">
        <v>1</v>
      </c>
      <c r="F12" s="82">
        <v>1.43</v>
      </c>
      <c r="G12" s="84">
        <f t="shared" ref="G12:G22" si="0">F12*D12/E12</f>
        <v>1.43</v>
      </c>
      <c r="H12" s="85">
        <v>337.5</v>
      </c>
      <c r="I12" s="85">
        <v>300</v>
      </c>
    </row>
    <row r="13" spans="1:9" ht="15.75">
      <c r="A13" s="81">
        <v>5</v>
      </c>
      <c r="B13" s="80" t="s">
        <v>275</v>
      </c>
      <c r="C13" s="81" t="s">
        <v>80</v>
      </c>
      <c r="D13" s="81">
        <v>2</v>
      </c>
      <c r="E13" s="81">
        <v>1</v>
      </c>
      <c r="F13" s="82">
        <v>0.5</v>
      </c>
      <c r="G13" s="84">
        <f t="shared" si="0"/>
        <v>1</v>
      </c>
      <c r="H13" s="85">
        <v>9</v>
      </c>
      <c r="I13" s="85">
        <v>500</v>
      </c>
    </row>
    <row r="14" spans="1:9" ht="15.75" customHeight="1">
      <c r="A14" s="81">
        <v>6</v>
      </c>
      <c r="B14" s="80" t="s">
        <v>276</v>
      </c>
      <c r="C14" s="81" t="s">
        <v>80</v>
      </c>
      <c r="D14" s="81">
        <v>1</v>
      </c>
      <c r="E14" s="81">
        <v>100</v>
      </c>
      <c r="F14" s="82">
        <v>15</v>
      </c>
      <c r="G14" s="84">
        <f t="shared" si="0"/>
        <v>0.15</v>
      </c>
      <c r="H14" s="85">
        <v>4.25</v>
      </c>
      <c r="I14" s="85">
        <v>1</v>
      </c>
    </row>
    <row r="15" spans="1:9" ht="15.75" customHeight="1">
      <c r="A15" s="81">
        <v>7</v>
      </c>
      <c r="B15" s="80" t="s">
        <v>277</v>
      </c>
      <c r="C15" s="81" t="s">
        <v>80</v>
      </c>
      <c r="D15" s="81">
        <v>1</v>
      </c>
      <c r="E15" s="81">
        <v>100</v>
      </c>
      <c r="F15" s="82">
        <v>7</v>
      </c>
      <c r="G15" s="84">
        <f t="shared" si="0"/>
        <v>7.0000000000000007E-2</v>
      </c>
      <c r="H15" s="85">
        <v>1.2</v>
      </c>
      <c r="I15" s="85">
        <v>1</v>
      </c>
    </row>
    <row r="16" spans="1:9" ht="15.75" customHeight="1">
      <c r="A16" s="81">
        <v>8</v>
      </c>
      <c r="B16" s="80" t="s">
        <v>278</v>
      </c>
      <c r="C16" s="81" t="s">
        <v>80</v>
      </c>
      <c r="D16" s="81">
        <v>1</v>
      </c>
      <c r="E16" s="81">
        <v>100</v>
      </c>
      <c r="F16" s="82">
        <v>10</v>
      </c>
      <c r="G16" s="84">
        <f t="shared" si="0"/>
        <v>0.1</v>
      </c>
      <c r="H16" s="85">
        <v>3.75</v>
      </c>
      <c r="I16" s="85">
        <v>1</v>
      </c>
    </row>
    <row r="17" spans="1:9" ht="15.75" customHeight="1">
      <c r="A17" s="81">
        <v>9</v>
      </c>
      <c r="B17" s="80" t="s">
        <v>279</v>
      </c>
      <c r="C17" s="81" t="s">
        <v>80</v>
      </c>
      <c r="D17" s="81">
        <v>1</v>
      </c>
      <c r="E17" s="81">
        <v>300</v>
      </c>
      <c r="F17" s="82">
        <v>180</v>
      </c>
      <c r="G17" s="84">
        <f t="shared" si="0"/>
        <v>0.6</v>
      </c>
      <c r="H17" s="85">
        <v>103</v>
      </c>
      <c r="I17" s="85">
        <v>1</v>
      </c>
    </row>
    <row r="18" spans="1:9" ht="15.75" customHeight="1">
      <c r="A18" s="81">
        <v>10</v>
      </c>
      <c r="B18" s="80" t="s">
        <v>280</v>
      </c>
      <c r="C18" s="81" t="s">
        <v>80</v>
      </c>
      <c r="D18" s="81">
        <v>1</v>
      </c>
      <c r="E18" s="81">
        <v>20</v>
      </c>
      <c r="F18" s="82">
        <v>29</v>
      </c>
      <c r="G18" s="84">
        <f t="shared" si="0"/>
        <v>1.45</v>
      </c>
      <c r="H18" s="85">
        <v>25</v>
      </c>
      <c r="I18" s="85">
        <v>1</v>
      </c>
    </row>
    <row r="19" spans="1:9" ht="15.75" customHeight="1">
      <c r="A19" s="81">
        <v>11</v>
      </c>
      <c r="B19" s="80" t="s">
        <v>281</v>
      </c>
      <c r="C19" s="81" t="s">
        <v>80</v>
      </c>
      <c r="D19" s="81">
        <v>1</v>
      </c>
      <c r="E19" s="81">
        <v>300</v>
      </c>
      <c r="F19" s="82">
        <v>50</v>
      </c>
      <c r="G19" s="84">
        <f t="shared" si="0"/>
        <v>0.16700000000000001</v>
      </c>
      <c r="H19" s="85">
        <v>20</v>
      </c>
      <c r="I19" s="85">
        <v>1</v>
      </c>
    </row>
    <row r="20" spans="1:9" ht="15.75" customHeight="1">
      <c r="A20" s="81">
        <v>12</v>
      </c>
      <c r="B20" s="80" t="s">
        <v>282</v>
      </c>
      <c r="C20" s="81" t="s">
        <v>80</v>
      </c>
      <c r="D20" s="81">
        <v>1</v>
      </c>
      <c r="E20" s="81">
        <v>100</v>
      </c>
      <c r="F20" s="82">
        <v>36</v>
      </c>
      <c r="G20" s="84">
        <f t="shared" si="0"/>
        <v>0.36</v>
      </c>
      <c r="H20" s="85">
        <v>12</v>
      </c>
      <c r="I20" s="85">
        <v>1</v>
      </c>
    </row>
    <row r="21" spans="1:9" ht="15.75" customHeight="1">
      <c r="A21" s="81">
        <v>13</v>
      </c>
      <c r="B21" s="80" t="s">
        <v>283</v>
      </c>
      <c r="C21" s="81" t="s">
        <v>271</v>
      </c>
      <c r="D21" s="81">
        <v>1.25</v>
      </c>
      <c r="E21" s="81">
        <v>1</v>
      </c>
      <c r="F21" s="82">
        <v>0.02</v>
      </c>
      <c r="G21" s="84">
        <f t="shared" si="0"/>
        <v>2.5000000000000001E-2</v>
      </c>
      <c r="H21" s="85">
        <v>30</v>
      </c>
      <c r="I21" s="85">
        <v>2000</v>
      </c>
    </row>
    <row r="22" spans="1:9" ht="15.75" customHeight="1">
      <c r="A22" s="81">
        <v>14</v>
      </c>
      <c r="B22" s="80" t="s">
        <v>284</v>
      </c>
      <c r="C22" s="81" t="s">
        <v>271</v>
      </c>
      <c r="D22" s="81">
        <v>1</v>
      </c>
      <c r="E22" s="81">
        <v>2</v>
      </c>
      <c r="F22" s="82">
        <f>H22/I22</f>
        <v>0.15</v>
      </c>
      <c r="G22" s="84">
        <f t="shared" si="0"/>
        <v>7.4999999999999997E-2</v>
      </c>
      <c r="H22" s="85">
        <v>15</v>
      </c>
      <c r="I22" s="85">
        <v>100</v>
      </c>
    </row>
    <row r="23" spans="1:9">
      <c r="A23" s="80"/>
      <c r="B23" s="80" t="s">
        <v>285</v>
      </c>
      <c r="C23" s="80"/>
      <c r="D23" s="80"/>
      <c r="E23" s="80"/>
      <c r="F23" s="80"/>
      <c r="G23" s="86">
        <f>SUM(G9:G22)</f>
        <v>15.49</v>
      </c>
    </row>
    <row r="24" spans="1:9" ht="15.75">
      <c r="A24" s="79"/>
    </row>
    <row r="25" spans="1:9">
      <c r="A25" s="78" t="s">
        <v>286</v>
      </c>
      <c r="B25" s="77"/>
      <c r="C25" s="77"/>
      <c r="D25" s="77"/>
      <c r="E25" s="77"/>
      <c r="F25" s="77"/>
      <c r="G25" s="77"/>
    </row>
    <row r="26" spans="1:9">
      <c r="A26" s="87"/>
      <c r="B26" s="77"/>
      <c r="C26" s="77"/>
      <c r="D26" s="77"/>
      <c r="E26" s="77"/>
      <c r="F26" s="77"/>
      <c r="G26" s="77"/>
    </row>
    <row r="27" spans="1:9">
      <c r="A27" s="283" t="s">
        <v>262</v>
      </c>
      <c r="B27" s="283" t="s">
        <v>263</v>
      </c>
      <c r="C27" s="283" t="s">
        <v>264</v>
      </c>
      <c r="D27" s="284" t="s">
        <v>265</v>
      </c>
      <c r="E27" s="283" t="s">
        <v>266</v>
      </c>
      <c r="F27" s="283" t="s">
        <v>267</v>
      </c>
      <c r="G27" s="80" t="s">
        <v>268</v>
      </c>
    </row>
    <row r="28" spans="1:9">
      <c r="A28" s="283"/>
      <c r="B28" s="283"/>
      <c r="C28" s="283"/>
      <c r="D28" s="284"/>
      <c r="E28" s="283"/>
      <c r="F28" s="283"/>
      <c r="G28" s="80" t="s">
        <v>269</v>
      </c>
    </row>
    <row r="29" spans="1:9">
      <c r="A29" s="81">
        <v>1</v>
      </c>
      <c r="B29" s="80" t="s">
        <v>133</v>
      </c>
      <c r="C29" s="81" t="s">
        <v>80</v>
      </c>
      <c r="D29" s="81">
        <v>1</v>
      </c>
      <c r="E29" s="81">
        <v>1</v>
      </c>
      <c r="F29" s="184">
        <v>1.97</v>
      </c>
      <c r="G29" s="86">
        <f>F29*D29/E29</f>
        <v>1.97</v>
      </c>
    </row>
    <row r="30" spans="1:9">
      <c r="A30" s="78"/>
      <c r="B30" s="77"/>
      <c r="C30" s="77"/>
      <c r="D30" s="77"/>
      <c r="E30" s="77"/>
      <c r="F30" s="77"/>
      <c r="G30" s="77"/>
    </row>
    <row r="31" spans="1:9">
      <c r="A31" s="78" t="s">
        <v>287</v>
      </c>
      <c r="B31" s="77"/>
      <c r="C31" s="77"/>
      <c r="D31" s="77"/>
      <c r="E31" s="77"/>
      <c r="F31" s="77"/>
      <c r="G31" s="77"/>
    </row>
    <row r="32" spans="1:9">
      <c r="A32" s="87"/>
      <c r="B32" s="77"/>
      <c r="C32" s="77"/>
      <c r="D32" s="77"/>
      <c r="E32" s="77"/>
      <c r="F32" s="77"/>
      <c r="G32" s="77"/>
    </row>
    <row r="33" spans="1:9">
      <c r="A33" s="283" t="s">
        <v>262</v>
      </c>
      <c r="B33" s="283" t="s">
        <v>263</v>
      </c>
      <c r="C33" s="283" t="s">
        <v>264</v>
      </c>
      <c r="D33" s="284" t="s">
        <v>265</v>
      </c>
      <c r="E33" s="283" t="s">
        <v>266</v>
      </c>
      <c r="F33" s="283" t="s">
        <v>267</v>
      </c>
      <c r="G33" s="80" t="s">
        <v>268</v>
      </c>
    </row>
    <row r="34" spans="1:9">
      <c r="A34" s="283"/>
      <c r="B34" s="283"/>
      <c r="C34" s="283"/>
      <c r="D34" s="284"/>
      <c r="E34" s="283"/>
      <c r="F34" s="283"/>
      <c r="G34" s="80" t="s">
        <v>269</v>
      </c>
    </row>
    <row r="35" spans="1:9">
      <c r="A35" s="81">
        <v>1</v>
      </c>
      <c r="B35" s="80" t="s">
        <v>288</v>
      </c>
      <c r="C35" s="81" t="s">
        <v>80</v>
      </c>
      <c r="D35" s="81">
        <v>1</v>
      </c>
      <c r="E35" s="81">
        <v>1</v>
      </c>
      <c r="F35" s="184">
        <v>1.97</v>
      </c>
      <c r="G35" s="86">
        <f>F35*D35/E35</f>
        <v>1.97</v>
      </c>
    </row>
    <row r="36" spans="1:9">
      <c r="A36" s="78"/>
      <c r="B36" s="77"/>
      <c r="C36" s="77"/>
      <c r="D36" s="77"/>
      <c r="E36" s="77"/>
      <c r="F36" s="77"/>
      <c r="G36" s="77"/>
    </row>
    <row r="37" spans="1:9">
      <c r="A37" s="87" t="s">
        <v>289</v>
      </c>
      <c r="B37" s="77"/>
      <c r="C37" s="77"/>
      <c r="D37" s="77"/>
      <c r="E37" s="77"/>
      <c r="F37" s="77"/>
      <c r="G37" s="77"/>
    </row>
    <row r="38" spans="1:9">
      <c r="A38" s="87"/>
      <c r="B38" s="77"/>
      <c r="C38" s="77"/>
      <c r="D38" s="77"/>
      <c r="E38" s="77"/>
      <c r="F38" s="77"/>
      <c r="G38" s="77"/>
    </row>
    <row r="39" spans="1:9">
      <c r="A39" s="283" t="s">
        <v>262</v>
      </c>
      <c r="B39" s="283" t="s">
        <v>263</v>
      </c>
      <c r="C39" s="283" t="s">
        <v>264</v>
      </c>
      <c r="D39" s="284" t="s">
        <v>265</v>
      </c>
      <c r="E39" s="283" t="s">
        <v>266</v>
      </c>
      <c r="F39" s="283" t="s">
        <v>267</v>
      </c>
      <c r="G39" s="80" t="s">
        <v>268</v>
      </c>
    </row>
    <row r="40" spans="1:9">
      <c r="A40" s="283"/>
      <c r="B40" s="283"/>
      <c r="C40" s="283"/>
      <c r="D40" s="284"/>
      <c r="E40" s="283"/>
      <c r="F40" s="283"/>
      <c r="G40" s="80" t="s">
        <v>269</v>
      </c>
    </row>
    <row r="41" spans="1:9" ht="15.75" customHeight="1">
      <c r="A41" s="81">
        <v>1</v>
      </c>
      <c r="B41" s="80" t="s">
        <v>290</v>
      </c>
      <c r="C41" s="81" t="s">
        <v>271</v>
      </c>
      <c r="D41" s="80">
        <v>700</v>
      </c>
      <c r="E41" s="80">
        <v>1</v>
      </c>
      <c r="F41" s="184">
        <v>7.1999999999999998E-3</v>
      </c>
      <c r="G41" s="80">
        <f>F41*D41/E41</f>
        <v>5.04</v>
      </c>
      <c r="H41" s="83">
        <v>2.2000000000000002</v>
      </c>
      <c r="I41" s="83">
        <v>1000</v>
      </c>
    </row>
    <row r="42" spans="1:9" ht="15.75" customHeight="1">
      <c r="A42" s="81">
        <v>2</v>
      </c>
      <c r="B42" s="80" t="s">
        <v>291</v>
      </c>
      <c r="C42" s="81" t="s">
        <v>271</v>
      </c>
      <c r="D42" s="80">
        <v>40</v>
      </c>
      <c r="E42" s="80">
        <v>1</v>
      </c>
      <c r="F42" s="184">
        <v>9.4999999999999998E-3</v>
      </c>
      <c r="G42" s="84">
        <f t="shared" ref="G42:G54" si="1">F42*D42/E42</f>
        <v>0.38</v>
      </c>
      <c r="H42" s="83">
        <v>3.8</v>
      </c>
      <c r="I42" s="83">
        <v>1000</v>
      </c>
    </row>
    <row r="43" spans="1:9" ht="15.75" customHeight="1">
      <c r="A43" s="81">
        <v>3</v>
      </c>
      <c r="B43" s="80" t="s">
        <v>292</v>
      </c>
      <c r="C43" s="81" t="s">
        <v>271</v>
      </c>
      <c r="D43" s="80">
        <v>21</v>
      </c>
      <c r="E43" s="80">
        <v>1</v>
      </c>
      <c r="F43" s="184">
        <v>0.44</v>
      </c>
      <c r="G43" s="84">
        <f t="shared" si="1"/>
        <v>9.24</v>
      </c>
      <c r="H43" s="83">
        <v>258</v>
      </c>
      <c r="I43" s="83">
        <v>1000</v>
      </c>
    </row>
    <row r="44" spans="1:9" ht="15.75" customHeight="1">
      <c r="A44" s="81">
        <v>4</v>
      </c>
      <c r="B44" s="80" t="s">
        <v>293</v>
      </c>
      <c r="C44" s="81" t="s">
        <v>271</v>
      </c>
      <c r="D44" s="80">
        <v>1.2</v>
      </c>
      <c r="E44" s="80">
        <v>1</v>
      </c>
      <c r="F44" s="184">
        <v>1.43</v>
      </c>
      <c r="G44" s="84">
        <f t="shared" si="1"/>
        <v>1.716</v>
      </c>
      <c r="H44" s="85">
        <v>337.5</v>
      </c>
      <c r="I44" s="85">
        <v>300</v>
      </c>
    </row>
    <row r="45" spans="1:9" ht="15.75" customHeight="1">
      <c r="A45" s="81">
        <v>5</v>
      </c>
      <c r="B45" s="80" t="s">
        <v>275</v>
      </c>
      <c r="C45" s="81" t="s">
        <v>80</v>
      </c>
      <c r="D45" s="80">
        <v>2</v>
      </c>
      <c r="E45" s="80">
        <v>1</v>
      </c>
      <c r="F45" s="184">
        <v>0.5</v>
      </c>
      <c r="G45" s="84">
        <f t="shared" si="1"/>
        <v>1</v>
      </c>
      <c r="H45" s="85">
        <v>9</v>
      </c>
      <c r="I45" s="85">
        <v>500</v>
      </c>
    </row>
    <row r="46" spans="1:9" ht="15.75" customHeight="1">
      <c r="A46" s="81">
        <v>6</v>
      </c>
      <c r="B46" s="80" t="s">
        <v>276</v>
      </c>
      <c r="C46" s="81" t="s">
        <v>80</v>
      </c>
      <c r="D46" s="80">
        <v>1</v>
      </c>
      <c r="E46" s="80">
        <v>100</v>
      </c>
      <c r="F46" s="184">
        <v>15</v>
      </c>
      <c r="G46" s="84">
        <f t="shared" si="1"/>
        <v>0.15</v>
      </c>
      <c r="H46" s="85">
        <v>4.25</v>
      </c>
      <c r="I46" s="85">
        <v>1</v>
      </c>
    </row>
    <row r="47" spans="1:9" ht="15.75" customHeight="1">
      <c r="A47" s="81">
        <v>7</v>
      </c>
      <c r="B47" s="80" t="s">
        <v>277</v>
      </c>
      <c r="C47" s="81" t="s">
        <v>80</v>
      </c>
      <c r="D47" s="80">
        <v>1</v>
      </c>
      <c r="E47" s="80">
        <v>100</v>
      </c>
      <c r="F47" s="184">
        <v>7</v>
      </c>
      <c r="G47" s="84">
        <f t="shared" si="1"/>
        <v>7.0000000000000007E-2</v>
      </c>
      <c r="H47" s="85">
        <v>1.2</v>
      </c>
      <c r="I47" s="85">
        <v>1</v>
      </c>
    </row>
    <row r="48" spans="1:9" ht="15.75" customHeight="1">
      <c r="A48" s="81">
        <v>8</v>
      </c>
      <c r="B48" s="80" t="s">
        <v>278</v>
      </c>
      <c r="C48" s="81" t="s">
        <v>80</v>
      </c>
      <c r="D48" s="80">
        <v>1</v>
      </c>
      <c r="E48" s="80">
        <v>100</v>
      </c>
      <c r="F48" s="184">
        <v>10</v>
      </c>
      <c r="G48" s="84">
        <f t="shared" si="1"/>
        <v>0.1</v>
      </c>
      <c r="H48" s="85">
        <v>3.75</v>
      </c>
      <c r="I48" s="85">
        <v>1</v>
      </c>
    </row>
    <row r="49" spans="1:9" ht="15.75" customHeight="1">
      <c r="A49" s="81">
        <v>9</v>
      </c>
      <c r="B49" s="80" t="s">
        <v>279</v>
      </c>
      <c r="C49" s="81" t="s">
        <v>80</v>
      </c>
      <c r="D49" s="80">
        <v>1</v>
      </c>
      <c r="E49" s="80">
        <v>300</v>
      </c>
      <c r="F49" s="184">
        <v>180</v>
      </c>
      <c r="G49" s="84">
        <f t="shared" si="1"/>
        <v>0.6</v>
      </c>
      <c r="H49" s="85">
        <v>103</v>
      </c>
      <c r="I49" s="85">
        <v>1</v>
      </c>
    </row>
    <row r="50" spans="1:9" ht="15.75" customHeight="1">
      <c r="A50" s="81">
        <v>10</v>
      </c>
      <c r="B50" s="80" t="s">
        <v>280</v>
      </c>
      <c r="C50" s="81" t="s">
        <v>80</v>
      </c>
      <c r="D50" s="80">
        <v>1</v>
      </c>
      <c r="E50" s="80">
        <v>20</v>
      </c>
      <c r="F50" s="184">
        <v>29</v>
      </c>
      <c r="G50" s="84">
        <f t="shared" si="1"/>
        <v>1.45</v>
      </c>
      <c r="H50" s="85">
        <v>25</v>
      </c>
      <c r="I50" s="85">
        <v>1</v>
      </c>
    </row>
    <row r="51" spans="1:9" ht="15.75" customHeight="1">
      <c r="A51" s="81">
        <v>11</v>
      </c>
      <c r="B51" s="80" t="s">
        <v>281</v>
      </c>
      <c r="C51" s="81" t="s">
        <v>80</v>
      </c>
      <c r="D51" s="80">
        <v>1</v>
      </c>
      <c r="E51" s="80">
        <v>100</v>
      </c>
      <c r="F51" s="184">
        <v>50</v>
      </c>
      <c r="G51" s="84">
        <f t="shared" si="1"/>
        <v>0.5</v>
      </c>
      <c r="H51" s="85">
        <v>20</v>
      </c>
      <c r="I51" s="85">
        <v>1</v>
      </c>
    </row>
    <row r="52" spans="1:9" ht="15.75" customHeight="1">
      <c r="A52" s="81">
        <v>12</v>
      </c>
      <c r="B52" s="80" t="s">
        <v>282</v>
      </c>
      <c r="C52" s="81" t="s">
        <v>80</v>
      </c>
      <c r="D52" s="80">
        <v>1</v>
      </c>
      <c r="E52" s="80">
        <v>100</v>
      </c>
      <c r="F52" s="184">
        <v>36</v>
      </c>
      <c r="G52" s="84">
        <f t="shared" si="1"/>
        <v>0.36</v>
      </c>
      <c r="H52" s="85">
        <v>12</v>
      </c>
      <c r="I52" s="85">
        <v>1</v>
      </c>
    </row>
    <row r="53" spans="1:9" ht="15.75" customHeight="1">
      <c r="A53" s="81">
        <v>13</v>
      </c>
      <c r="B53" s="80" t="s">
        <v>283</v>
      </c>
      <c r="C53" s="81" t="s">
        <v>271</v>
      </c>
      <c r="D53" s="80">
        <v>1.25</v>
      </c>
      <c r="E53" s="80">
        <v>1</v>
      </c>
      <c r="F53" s="184">
        <v>0.02</v>
      </c>
      <c r="G53" s="84">
        <f t="shared" si="1"/>
        <v>2.5000000000000001E-2</v>
      </c>
      <c r="H53" s="85">
        <v>30</v>
      </c>
      <c r="I53" s="85">
        <v>2000</v>
      </c>
    </row>
    <row r="54" spans="1:9" ht="15.75" customHeight="1">
      <c r="A54" s="81">
        <v>14</v>
      </c>
      <c r="B54" s="80" t="s">
        <v>284</v>
      </c>
      <c r="C54" s="81" t="s">
        <v>271</v>
      </c>
      <c r="D54" s="80">
        <v>1</v>
      </c>
      <c r="E54" s="80">
        <v>2</v>
      </c>
      <c r="F54" s="184">
        <f>H54/I54</f>
        <v>0.15</v>
      </c>
      <c r="G54" s="84">
        <f t="shared" si="1"/>
        <v>7.4999999999999997E-2</v>
      </c>
      <c r="H54" s="85">
        <v>15</v>
      </c>
      <c r="I54" s="85">
        <v>100</v>
      </c>
    </row>
    <row r="55" spans="1:9" ht="15.75" customHeight="1">
      <c r="A55" s="81">
        <v>15</v>
      </c>
      <c r="B55" s="80" t="s">
        <v>294</v>
      </c>
      <c r="C55" s="81" t="s">
        <v>80</v>
      </c>
      <c r="D55" s="80">
        <v>14</v>
      </c>
      <c r="E55" s="80">
        <v>1</v>
      </c>
      <c r="F55" s="184">
        <v>1.97</v>
      </c>
      <c r="G55" s="82">
        <f>F55*D55/E55</f>
        <v>27.58</v>
      </c>
    </row>
    <row r="56" spans="1:9" ht="15.75" customHeight="1">
      <c r="A56" s="80"/>
      <c r="B56" s="80" t="s">
        <v>285</v>
      </c>
      <c r="C56" s="80"/>
      <c r="D56" s="80"/>
      <c r="E56" s="80"/>
      <c r="F56" s="80"/>
      <c r="G56" s="86">
        <f>SUM(G41:G55)</f>
        <v>48.29</v>
      </c>
    </row>
    <row r="57" spans="1:9" ht="15.75">
      <c r="A57" s="79"/>
    </row>
    <row r="58" spans="1:9" ht="15.75">
      <c r="A58" s="88" t="s">
        <v>295</v>
      </c>
    </row>
    <row r="59" spans="1:9" ht="15.75">
      <c r="A59" s="79"/>
    </row>
    <row r="60" spans="1:9">
      <c r="A60" s="283" t="s">
        <v>262</v>
      </c>
      <c r="B60" s="283" t="s">
        <v>263</v>
      </c>
      <c r="C60" s="283" t="s">
        <v>264</v>
      </c>
      <c r="D60" s="284" t="s">
        <v>265</v>
      </c>
      <c r="E60" s="283" t="s">
        <v>266</v>
      </c>
      <c r="F60" s="283" t="s">
        <v>267</v>
      </c>
      <c r="G60" s="80" t="s">
        <v>268</v>
      </c>
    </row>
    <row r="61" spans="1:9">
      <c r="A61" s="283"/>
      <c r="B61" s="283"/>
      <c r="C61" s="283"/>
      <c r="D61" s="284"/>
      <c r="E61" s="283"/>
      <c r="F61" s="283"/>
      <c r="G61" s="80" t="s">
        <v>269</v>
      </c>
    </row>
    <row r="62" spans="1:9" ht="15.75" customHeight="1">
      <c r="A62" s="81">
        <v>1</v>
      </c>
      <c r="B62" s="80" t="s">
        <v>290</v>
      </c>
      <c r="C62" s="81" t="s">
        <v>271</v>
      </c>
      <c r="D62" s="80">
        <v>100</v>
      </c>
      <c r="E62" s="80">
        <v>1</v>
      </c>
      <c r="F62" s="184">
        <v>7.1999999999999998E-3</v>
      </c>
      <c r="G62" s="80">
        <f>F62*D62/E62</f>
        <v>0.72</v>
      </c>
      <c r="H62" s="83">
        <v>2.2000000000000002</v>
      </c>
      <c r="I62" s="83">
        <v>1000</v>
      </c>
    </row>
    <row r="63" spans="1:9" ht="15.75" customHeight="1">
      <c r="A63" s="81">
        <v>2</v>
      </c>
      <c r="B63" s="80" t="s">
        <v>291</v>
      </c>
      <c r="C63" s="81" t="s">
        <v>271</v>
      </c>
      <c r="D63" s="80">
        <v>50</v>
      </c>
      <c r="E63" s="80">
        <v>1</v>
      </c>
      <c r="F63" s="184">
        <v>9.4999999999999998E-3</v>
      </c>
      <c r="G63" s="84">
        <f>F63*D63/E63</f>
        <v>0.47499999999999998</v>
      </c>
      <c r="H63" s="83">
        <v>3.8</v>
      </c>
      <c r="I63" s="83">
        <v>1000</v>
      </c>
    </row>
    <row r="64" spans="1:9" ht="15.75" customHeight="1">
      <c r="A64" s="81">
        <v>3</v>
      </c>
      <c r="B64" s="80" t="s">
        <v>292</v>
      </c>
      <c r="C64" s="81" t="s">
        <v>271</v>
      </c>
      <c r="D64" s="80">
        <v>0.8</v>
      </c>
      <c r="E64" s="80">
        <v>1</v>
      </c>
      <c r="F64" s="184">
        <v>0.88</v>
      </c>
      <c r="G64" s="84">
        <f>F64*D64/E64</f>
        <v>0.70399999999999996</v>
      </c>
      <c r="H64" s="83">
        <v>258</v>
      </c>
      <c r="I64" s="83">
        <v>1000</v>
      </c>
    </row>
    <row r="65" spans="1:7" ht="15.75" customHeight="1">
      <c r="A65" s="81">
        <v>4</v>
      </c>
      <c r="B65" s="80" t="s">
        <v>296</v>
      </c>
      <c r="C65" s="81" t="s">
        <v>80</v>
      </c>
      <c r="D65" s="80">
        <v>1</v>
      </c>
      <c r="E65" s="80">
        <v>1</v>
      </c>
      <c r="F65" s="184">
        <v>2</v>
      </c>
      <c r="G65" s="80">
        <f>F65*D65/E65</f>
        <v>2</v>
      </c>
    </row>
    <row r="66" spans="1:7" ht="15.75" customHeight="1">
      <c r="A66" s="81">
        <v>5</v>
      </c>
      <c r="B66" s="80" t="s">
        <v>297</v>
      </c>
      <c r="C66" s="81" t="s">
        <v>271</v>
      </c>
      <c r="D66" s="80">
        <v>0.6</v>
      </c>
      <c r="E66" s="80">
        <v>1</v>
      </c>
      <c r="F66" s="184">
        <v>2</v>
      </c>
      <c r="G66" s="80">
        <f t="shared" ref="G66:G71" si="2">F66*D66/E66</f>
        <v>1.2</v>
      </c>
    </row>
    <row r="67" spans="1:7" ht="15.75" customHeight="1">
      <c r="A67" s="81">
        <v>6</v>
      </c>
      <c r="B67" s="80" t="s">
        <v>298</v>
      </c>
      <c r="C67" s="81" t="s">
        <v>80</v>
      </c>
      <c r="D67" s="80">
        <v>1</v>
      </c>
      <c r="E67" s="80">
        <v>50</v>
      </c>
      <c r="F67" s="184">
        <v>15</v>
      </c>
      <c r="G67" s="80">
        <f t="shared" si="2"/>
        <v>0.3</v>
      </c>
    </row>
    <row r="68" spans="1:7" ht="15.75" customHeight="1">
      <c r="A68" s="81">
        <v>7</v>
      </c>
      <c r="B68" s="80" t="s">
        <v>277</v>
      </c>
      <c r="C68" s="81" t="s">
        <v>80</v>
      </c>
      <c r="D68" s="80">
        <v>1</v>
      </c>
      <c r="E68" s="80">
        <v>30</v>
      </c>
      <c r="F68" s="184">
        <v>7</v>
      </c>
      <c r="G68" s="80">
        <f t="shared" si="2"/>
        <v>0.233333333333333</v>
      </c>
    </row>
    <row r="69" spans="1:7" ht="15.75" customHeight="1">
      <c r="A69" s="81">
        <v>8</v>
      </c>
      <c r="B69" s="80" t="s">
        <v>281</v>
      </c>
      <c r="C69" s="81" t="s">
        <v>80</v>
      </c>
      <c r="D69" s="80">
        <v>1</v>
      </c>
      <c r="E69" s="80">
        <v>150</v>
      </c>
      <c r="F69" s="184">
        <v>50</v>
      </c>
      <c r="G69" s="84">
        <f t="shared" si="2"/>
        <v>0.33300000000000002</v>
      </c>
    </row>
    <row r="70" spans="1:7" ht="15.75" customHeight="1">
      <c r="A70" s="81">
        <v>9</v>
      </c>
      <c r="B70" s="80" t="s">
        <v>282</v>
      </c>
      <c r="C70" s="81" t="s">
        <v>80</v>
      </c>
      <c r="D70" s="80">
        <v>1</v>
      </c>
      <c r="E70" s="80">
        <v>150</v>
      </c>
      <c r="F70" s="184">
        <v>36</v>
      </c>
      <c r="G70" s="80">
        <f t="shared" si="2"/>
        <v>0.24</v>
      </c>
    </row>
    <row r="71" spans="1:7" ht="15.75" customHeight="1">
      <c r="A71" s="81">
        <v>11</v>
      </c>
      <c r="B71" s="80" t="s">
        <v>284</v>
      </c>
      <c r="C71" s="81" t="s">
        <v>271</v>
      </c>
      <c r="D71" s="80">
        <v>1</v>
      </c>
      <c r="E71" s="80">
        <v>1</v>
      </c>
      <c r="F71" s="184">
        <v>0.15</v>
      </c>
      <c r="G71" s="80">
        <f t="shared" si="2"/>
        <v>0.15</v>
      </c>
    </row>
    <row r="72" spans="1:7" ht="15.75" customHeight="1">
      <c r="A72" s="80"/>
      <c r="B72" s="80" t="s">
        <v>285</v>
      </c>
      <c r="C72" s="80"/>
      <c r="D72" s="80"/>
      <c r="E72" s="80"/>
      <c r="F72" s="80"/>
      <c r="G72" s="86">
        <f>SUM(G62:G71)</f>
        <v>6.36</v>
      </c>
    </row>
    <row r="73" spans="1:7">
      <c r="A73" s="78"/>
      <c r="B73" s="77"/>
      <c r="C73" s="77"/>
      <c r="D73" s="77"/>
      <c r="E73" s="77"/>
      <c r="F73" s="77"/>
      <c r="G73" s="77"/>
    </row>
    <row r="74" spans="1:7">
      <c r="A74" s="87" t="s">
        <v>299</v>
      </c>
      <c r="B74" s="77"/>
      <c r="C74" s="77"/>
      <c r="D74" s="77"/>
      <c r="E74" s="77"/>
      <c r="F74" s="77"/>
      <c r="G74" s="77"/>
    </row>
    <row r="75" spans="1:7">
      <c r="A75" s="87"/>
      <c r="B75" s="77"/>
      <c r="C75" s="77"/>
      <c r="D75" s="77"/>
      <c r="E75" s="77"/>
      <c r="F75" s="77"/>
      <c r="G75" s="77"/>
    </row>
    <row r="76" spans="1:7">
      <c r="A76" s="283" t="s">
        <v>262</v>
      </c>
      <c r="B76" s="283" t="s">
        <v>263</v>
      </c>
      <c r="C76" s="283" t="s">
        <v>264</v>
      </c>
      <c r="D76" s="284" t="s">
        <v>265</v>
      </c>
      <c r="E76" s="283" t="s">
        <v>266</v>
      </c>
      <c r="F76" s="283" t="s">
        <v>267</v>
      </c>
      <c r="G76" s="80" t="s">
        <v>268</v>
      </c>
    </row>
    <row r="77" spans="1:7">
      <c r="A77" s="283"/>
      <c r="B77" s="283"/>
      <c r="C77" s="283"/>
      <c r="D77" s="284"/>
      <c r="E77" s="283"/>
      <c r="F77" s="283"/>
      <c r="G77" s="80" t="s">
        <v>269</v>
      </c>
    </row>
    <row r="78" spans="1:7" ht="15.75" customHeight="1">
      <c r="A78" s="81">
        <v>1</v>
      </c>
      <c r="B78" s="80" t="s">
        <v>300</v>
      </c>
      <c r="C78" s="81" t="s">
        <v>301</v>
      </c>
      <c r="D78" s="80">
        <v>3</v>
      </c>
      <c r="E78" s="80">
        <v>1</v>
      </c>
      <c r="F78" s="184">
        <v>0.05</v>
      </c>
      <c r="G78" s="86">
        <f>F78*D78/E78</f>
        <v>0.15</v>
      </c>
    </row>
    <row r="79" spans="1:7">
      <c r="A79" s="89"/>
      <c r="B79" s="77"/>
      <c r="C79" s="77"/>
      <c r="D79" s="77"/>
      <c r="E79" s="77"/>
      <c r="F79" s="77"/>
      <c r="G79" s="77"/>
    </row>
    <row r="80" spans="1:7">
      <c r="A80" s="90" t="s">
        <v>302</v>
      </c>
      <c r="B80" s="77"/>
      <c r="C80" s="77"/>
      <c r="D80" s="77"/>
      <c r="E80" s="77"/>
      <c r="F80" s="77"/>
      <c r="G80" s="77"/>
    </row>
    <row r="81" spans="1:9">
      <c r="A81" s="89"/>
      <c r="B81" s="77"/>
      <c r="C81" s="77"/>
      <c r="D81" s="77"/>
      <c r="E81" s="77"/>
      <c r="F81" s="77"/>
      <c r="G81" s="77"/>
    </row>
    <row r="82" spans="1:9">
      <c r="A82" s="283" t="s">
        <v>262</v>
      </c>
      <c r="B82" s="283" t="s">
        <v>263</v>
      </c>
      <c r="C82" s="283" t="s">
        <v>264</v>
      </c>
      <c r="D82" s="284" t="s">
        <v>265</v>
      </c>
      <c r="E82" s="283" t="s">
        <v>266</v>
      </c>
      <c r="F82" s="283" t="s">
        <v>267</v>
      </c>
      <c r="G82" s="80" t="s">
        <v>268</v>
      </c>
    </row>
    <row r="83" spans="1:9">
      <c r="A83" s="283"/>
      <c r="B83" s="283"/>
      <c r="C83" s="283"/>
      <c r="D83" s="284"/>
      <c r="E83" s="283"/>
      <c r="F83" s="283"/>
      <c r="G83" s="80" t="s">
        <v>269</v>
      </c>
    </row>
    <row r="84" spans="1:9">
      <c r="A84" s="81">
        <v>1</v>
      </c>
      <c r="B84" s="80"/>
      <c r="C84" s="80"/>
      <c r="D84" s="80"/>
      <c r="E84" s="80"/>
      <c r="F84" s="80"/>
      <c r="G84" s="80"/>
    </row>
    <row r="85" spans="1:9">
      <c r="A85" s="89"/>
      <c r="B85" s="77"/>
      <c r="C85" s="77"/>
      <c r="D85" s="77"/>
      <c r="E85" s="77"/>
      <c r="F85" s="77"/>
      <c r="G85" s="77"/>
    </row>
    <row r="86" spans="1:9">
      <c r="A86" s="90" t="s">
        <v>303</v>
      </c>
      <c r="B86" s="77"/>
      <c r="C86" s="77"/>
      <c r="D86" s="77"/>
      <c r="E86" s="77"/>
      <c r="F86" s="77"/>
      <c r="G86" s="77"/>
    </row>
    <row r="87" spans="1:9">
      <c r="A87" s="90"/>
      <c r="B87" s="77"/>
      <c r="C87" s="77"/>
      <c r="D87" s="77"/>
      <c r="E87" s="77"/>
      <c r="F87" s="77"/>
      <c r="G87" s="77"/>
    </row>
    <row r="88" spans="1:9">
      <c r="A88" s="283" t="s">
        <v>262</v>
      </c>
      <c r="B88" s="283" t="s">
        <v>263</v>
      </c>
      <c r="C88" s="283" t="s">
        <v>264</v>
      </c>
      <c r="D88" s="284" t="s">
        <v>265</v>
      </c>
      <c r="E88" s="283" t="s">
        <v>266</v>
      </c>
      <c r="F88" s="283" t="s">
        <v>267</v>
      </c>
      <c r="G88" s="80" t="s">
        <v>268</v>
      </c>
    </row>
    <row r="89" spans="1:9">
      <c r="A89" s="283"/>
      <c r="B89" s="283"/>
      <c r="C89" s="283"/>
      <c r="D89" s="284"/>
      <c r="E89" s="283"/>
      <c r="F89" s="283"/>
      <c r="G89" s="80" t="s">
        <v>269</v>
      </c>
    </row>
    <row r="90" spans="1:9" ht="15.75" customHeight="1">
      <c r="A90" s="81">
        <v>1</v>
      </c>
      <c r="B90" s="80" t="s">
        <v>304</v>
      </c>
      <c r="C90" s="81" t="s">
        <v>271</v>
      </c>
      <c r="D90" s="80">
        <v>150</v>
      </c>
      <c r="E90" s="80">
        <v>1</v>
      </c>
      <c r="F90" s="184">
        <v>7.1999999999999998E-3</v>
      </c>
      <c r="G90" s="80">
        <f>F90*D90/E90</f>
        <v>1.08</v>
      </c>
      <c r="H90" s="83">
        <v>2.2000000000000002</v>
      </c>
      <c r="I90" s="83">
        <v>1000</v>
      </c>
    </row>
    <row r="91" spans="1:9" ht="15.75" customHeight="1">
      <c r="A91" s="81">
        <v>2</v>
      </c>
      <c r="B91" s="80" t="s">
        <v>293</v>
      </c>
      <c r="C91" s="81" t="s">
        <v>271</v>
      </c>
      <c r="D91" s="80">
        <v>25</v>
      </c>
      <c r="E91" s="80">
        <v>1</v>
      </c>
      <c r="F91" s="184">
        <v>1.43</v>
      </c>
      <c r="G91" s="84">
        <f>F91*D91/E91</f>
        <v>35.75</v>
      </c>
      <c r="H91" s="83">
        <v>337.5</v>
      </c>
      <c r="I91" s="83">
        <v>300</v>
      </c>
    </row>
    <row r="92" spans="1:9" ht="15.75" customHeight="1">
      <c r="A92" s="81">
        <v>3</v>
      </c>
      <c r="B92" s="80" t="s">
        <v>292</v>
      </c>
      <c r="C92" s="81" t="s">
        <v>271</v>
      </c>
      <c r="D92" s="80">
        <v>20</v>
      </c>
      <c r="E92" s="80">
        <v>1</v>
      </c>
      <c r="F92" s="184">
        <v>0.44</v>
      </c>
      <c r="G92" s="84">
        <f>F92*D92/E92</f>
        <v>8.8000000000000007</v>
      </c>
      <c r="H92" s="83">
        <v>258</v>
      </c>
      <c r="I92" s="83">
        <v>1000</v>
      </c>
    </row>
    <row r="93" spans="1:9" ht="15.75" customHeight="1">
      <c r="A93" s="80"/>
      <c r="B93" s="80" t="s">
        <v>285</v>
      </c>
      <c r="C93" s="80"/>
      <c r="D93" s="80"/>
      <c r="E93" s="80"/>
      <c r="F93" s="80"/>
      <c r="G93" s="91">
        <f>SUM(G90:G92)</f>
        <v>45.63</v>
      </c>
    </row>
    <row r="94" spans="1:9">
      <c r="A94" s="90"/>
      <c r="B94" s="77"/>
      <c r="C94" s="77"/>
      <c r="D94" s="77"/>
      <c r="E94" s="77"/>
      <c r="F94" s="77"/>
      <c r="G94" s="77"/>
    </row>
    <row r="95" spans="1:9">
      <c r="A95" s="90" t="s">
        <v>305</v>
      </c>
      <c r="B95" s="77"/>
      <c r="C95" s="77"/>
      <c r="D95" s="77"/>
      <c r="E95" s="77"/>
      <c r="F95" s="77"/>
      <c r="G95" s="77"/>
    </row>
    <row r="96" spans="1:9">
      <c r="A96" s="90"/>
      <c r="B96" s="77"/>
      <c r="C96" s="77"/>
      <c r="D96" s="77"/>
      <c r="E96" s="77"/>
      <c r="F96" s="77"/>
      <c r="G96" s="77"/>
    </row>
    <row r="97" spans="1:9">
      <c r="A97" s="283" t="s">
        <v>262</v>
      </c>
      <c r="B97" s="283" t="s">
        <v>263</v>
      </c>
      <c r="C97" s="283" t="s">
        <v>264</v>
      </c>
      <c r="D97" s="284" t="s">
        <v>265</v>
      </c>
      <c r="E97" s="283" t="s">
        <v>266</v>
      </c>
      <c r="F97" s="283" t="s">
        <v>267</v>
      </c>
      <c r="G97" s="80" t="s">
        <v>268</v>
      </c>
    </row>
    <row r="98" spans="1:9">
      <c r="A98" s="283"/>
      <c r="B98" s="283"/>
      <c r="C98" s="283"/>
      <c r="D98" s="284"/>
      <c r="E98" s="283"/>
      <c r="F98" s="283"/>
      <c r="G98" s="80" t="s">
        <v>269</v>
      </c>
    </row>
    <row r="99" spans="1:9" ht="15.75" customHeight="1">
      <c r="A99" s="81">
        <v>1</v>
      </c>
      <c r="B99" s="80" t="s">
        <v>275</v>
      </c>
      <c r="C99" s="81" t="s">
        <v>80</v>
      </c>
      <c r="D99" s="80">
        <v>1</v>
      </c>
      <c r="E99" s="80">
        <v>1</v>
      </c>
      <c r="F99" s="184">
        <v>0.5</v>
      </c>
      <c r="G99" s="84">
        <f>F99*D99/E99</f>
        <v>0.5</v>
      </c>
      <c r="H99" s="85">
        <v>9</v>
      </c>
      <c r="I99" s="85">
        <v>500</v>
      </c>
    </row>
    <row r="100" spans="1:9" ht="15.75" customHeight="1">
      <c r="A100" s="81">
        <v>2</v>
      </c>
      <c r="B100" s="80" t="s">
        <v>284</v>
      </c>
      <c r="C100" s="81" t="s">
        <v>271</v>
      </c>
      <c r="D100" s="80">
        <v>25</v>
      </c>
      <c r="E100" s="80">
        <v>1</v>
      </c>
      <c r="F100" s="184">
        <v>0.15</v>
      </c>
      <c r="G100" s="80">
        <f>F100*D100/E100</f>
        <v>3.75</v>
      </c>
    </row>
    <row r="101" spans="1:9" ht="15.75" customHeight="1">
      <c r="A101" s="80"/>
      <c r="B101" s="80" t="s">
        <v>285</v>
      </c>
      <c r="C101" s="80"/>
      <c r="D101" s="80"/>
      <c r="E101" s="80"/>
      <c r="F101" s="184"/>
      <c r="G101" s="86">
        <f>SUM(G99:G100)</f>
        <v>4.25</v>
      </c>
    </row>
    <row r="102" spans="1:9">
      <c r="A102" s="89"/>
      <c r="B102" s="77"/>
      <c r="C102" s="77"/>
      <c r="D102" s="77"/>
      <c r="E102" s="77"/>
      <c r="F102" s="77"/>
      <c r="G102" s="77"/>
    </row>
    <row r="103" spans="1:9">
      <c r="A103" s="90" t="s">
        <v>306</v>
      </c>
      <c r="B103" s="77"/>
      <c r="C103" s="77"/>
      <c r="D103" s="77"/>
      <c r="E103" s="77"/>
      <c r="F103" s="77"/>
      <c r="G103" s="77"/>
    </row>
    <row r="104" spans="1:9">
      <c r="A104" s="89"/>
      <c r="B104" s="77"/>
      <c r="C104" s="77"/>
      <c r="D104" s="77"/>
      <c r="E104" s="77"/>
      <c r="F104" s="77"/>
      <c r="G104" s="77"/>
    </row>
    <row r="105" spans="1:9">
      <c r="A105" s="283" t="s">
        <v>262</v>
      </c>
      <c r="B105" s="283" t="s">
        <v>263</v>
      </c>
      <c r="C105" s="283" t="s">
        <v>264</v>
      </c>
      <c r="D105" s="284" t="s">
        <v>265</v>
      </c>
      <c r="E105" s="283" t="s">
        <v>266</v>
      </c>
      <c r="F105" s="283" t="s">
        <v>267</v>
      </c>
      <c r="G105" s="80" t="s">
        <v>268</v>
      </c>
    </row>
    <row r="106" spans="1:9">
      <c r="A106" s="283"/>
      <c r="B106" s="283"/>
      <c r="C106" s="283"/>
      <c r="D106" s="284"/>
      <c r="E106" s="283"/>
      <c r="F106" s="283"/>
      <c r="G106" s="80" t="s">
        <v>269</v>
      </c>
    </row>
    <row r="107" spans="1:9" ht="15.75" customHeight="1">
      <c r="A107" s="81">
        <v>1</v>
      </c>
      <c r="B107" s="80" t="s">
        <v>304</v>
      </c>
      <c r="C107" s="81" t="s">
        <v>271</v>
      </c>
      <c r="D107" s="80">
        <v>150</v>
      </c>
      <c r="E107" s="80">
        <v>1</v>
      </c>
      <c r="F107" s="184">
        <v>7.1999999999999998E-3</v>
      </c>
      <c r="G107" s="80">
        <f>F107*D107/E107</f>
        <v>1.08</v>
      </c>
      <c r="H107" s="83">
        <v>2.2000000000000002</v>
      </c>
      <c r="I107" s="83">
        <v>1000</v>
      </c>
    </row>
    <row r="108" spans="1:9" ht="15.75" customHeight="1">
      <c r="A108" s="81">
        <v>2</v>
      </c>
      <c r="B108" s="80" t="s">
        <v>293</v>
      </c>
      <c r="C108" s="81" t="s">
        <v>271</v>
      </c>
      <c r="D108" s="80">
        <v>4</v>
      </c>
      <c r="E108" s="80">
        <v>1</v>
      </c>
      <c r="F108" s="184">
        <v>2.1</v>
      </c>
      <c r="G108" s="84">
        <f>F108*D108/E108</f>
        <v>8.4</v>
      </c>
      <c r="H108" s="83">
        <v>337.5</v>
      </c>
      <c r="I108" s="83">
        <v>300</v>
      </c>
    </row>
    <row r="109" spans="1:9" ht="15.75" customHeight="1">
      <c r="A109" s="81">
        <v>3</v>
      </c>
      <c r="B109" s="80" t="s">
        <v>292</v>
      </c>
      <c r="C109" s="81" t="s">
        <v>271</v>
      </c>
      <c r="D109" s="80">
        <v>2.8</v>
      </c>
      <c r="E109" s="80">
        <v>1</v>
      </c>
      <c r="F109" s="184">
        <v>0.44</v>
      </c>
      <c r="G109" s="84">
        <f>F109*D109/E109</f>
        <v>1.232</v>
      </c>
      <c r="H109" s="83">
        <v>258</v>
      </c>
      <c r="I109" s="83">
        <v>1000</v>
      </c>
    </row>
    <row r="110" spans="1:9" ht="15.75" customHeight="1">
      <c r="A110" s="81">
        <v>4</v>
      </c>
      <c r="B110" s="80" t="s">
        <v>307</v>
      </c>
      <c r="C110" s="81" t="s">
        <v>80</v>
      </c>
      <c r="D110" s="80">
        <v>1</v>
      </c>
      <c r="E110" s="80">
        <v>50</v>
      </c>
      <c r="F110" s="184">
        <v>50</v>
      </c>
      <c r="G110" s="80">
        <f>F110*D110/E110</f>
        <v>1</v>
      </c>
    </row>
    <row r="111" spans="1:9" ht="15.75" customHeight="1">
      <c r="A111" s="81">
        <v>5</v>
      </c>
      <c r="B111" s="80" t="s">
        <v>283</v>
      </c>
      <c r="C111" s="81" t="s">
        <v>271</v>
      </c>
      <c r="D111" s="80">
        <v>3</v>
      </c>
      <c r="E111" s="80">
        <v>1</v>
      </c>
      <c r="F111" s="184">
        <v>0.02</v>
      </c>
      <c r="G111" s="80">
        <f>F111*D111/E111</f>
        <v>0.06</v>
      </c>
    </row>
    <row r="112" spans="1:9" ht="15.75" customHeight="1">
      <c r="A112" s="80"/>
      <c r="B112" s="80" t="s">
        <v>308</v>
      </c>
      <c r="C112" s="80"/>
      <c r="D112" s="80"/>
      <c r="E112" s="80"/>
      <c r="F112" s="80"/>
      <c r="G112" s="86">
        <f>SUM(G107:G111)</f>
        <v>11.77</v>
      </c>
    </row>
    <row r="113" spans="1:9">
      <c r="A113" s="90"/>
      <c r="B113" s="77"/>
      <c r="C113" s="77"/>
      <c r="D113" s="77"/>
      <c r="E113" s="77"/>
      <c r="F113" s="77"/>
      <c r="G113" s="77"/>
    </row>
    <row r="114" spans="1:9">
      <c r="A114" s="90" t="s">
        <v>309</v>
      </c>
      <c r="B114" s="77"/>
      <c r="C114" s="77"/>
      <c r="D114" s="77"/>
      <c r="E114" s="77"/>
      <c r="F114" s="77"/>
      <c r="G114" s="77"/>
    </row>
    <row r="115" spans="1:9">
      <c r="A115" s="90"/>
      <c r="B115" s="77"/>
      <c r="C115" s="77"/>
      <c r="D115" s="77"/>
      <c r="E115" s="77"/>
      <c r="F115" s="77"/>
      <c r="G115" s="77"/>
    </row>
    <row r="116" spans="1:9">
      <c r="A116" s="283" t="s">
        <v>262</v>
      </c>
      <c r="B116" s="283" t="s">
        <v>263</v>
      </c>
      <c r="C116" s="283" t="s">
        <v>264</v>
      </c>
      <c r="D116" s="284" t="s">
        <v>265</v>
      </c>
      <c r="E116" s="283" t="s">
        <v>266</v>
      </c>
      <c r="F116" s="283" t="s">
        <v>267</v>
      </c>
      <c r="G116" s="80" t="s">
        <v>268</v>
      </c>
    </row>
    <row r="117" spans="1:9">
      <c r="A117" s="283"/>
      <c r="B117" s="283"/>
      <c r="C117" s="283"/>
      <c r="D117" s="284"/>
      <c r="E117" s="283"/>
      <c r="F117" s="283"/>
      <c r="G117" s="80" t="s">
        <v>269</v>
      </c>
    </row>
    <row r="118" spans="1:9" ht="15.75" customHeight="1">
      <c r="A118" s="81">
        <v>1</v>
      </c>
      <c r="B118" s="80" t="s">
        <v>304</v>
      </c>
      <c r="C118" s="81" t="s">
        <v>271</v>
      </c>
      <c r="D118" s="80">
        <v>150</v>
      </c>
      <c r="E118" s="80">
        <v>1</v>
      </c>
      <c r="F118" s="184">
        <v>7.1999999999999998E-3</v>
      </c>
      <c r="G118" s="80">
        <f>F118*D118/E118</f>
        <v>1.08</v>
      </c>
      <c r="H118" s="83">
        <v>2.2000000000000002</v>
      </c>
      <c r="I118" s="83">
        <v>1000</v>
      </c>
    </row>
    <row r="119" spans="1:9" ht="15.75" customHeight="1">
      <c r="A119" s="81">
        <v>2</v>
      </c>
      <c r="B119" s="80" t="s">
        <v>293</v>
      </c>
      <c r="C119" s="81" t="s">
        <v>271</v>
      </c>
      <c r="D119" s="80">
        <v>8</v>
      </c>
      <c r="E119" s="80">
        <v>1</v>
      </c>
      <c r="F119" s="184">
        <v>2.1</v>
      </c>
      <c r="G119" s="84">
        <f>F119*D119/E119</f>
        <v>16.8</v>
      </c>
      <c r="H119" s="83">
        <v>337.5</v>
      </c>
      <c r="I119" s="83">
        <v>300</v>
      </c>
    </row>
    <row r="120" spans="1:9" ht="15.75" customHeight="1">
      <c r="A120" s="81">
        <v>3</v>
      </c>
      <c r="B120" s="80" t="s">
        <v>292</v>
      </c>
      <c r="C120" s="81" t="s">
        <v>271</v>
      </c>
      <c r="D120" s="80">
        <v>2.8</v>
      </c>
      <c r="E120" s="80">
        <v>1</v>
      </c>
      <c r="F120" s="184">
        <v>0.44</v>
      </c>
      <c r="G120" s="84">
        <f>F120*D120/E120</f>
        <v>1.232</v>
      </c>
      <c r="H120" s="83">
        <v>258</v>
      </c>
      <c r="I120" s="83">
        <v>1000</v>
      </c>
    </row>
    <row r="121" spans="1:9" ht="15.75" customHeight="1">
      <c r="A121" s="81">
        <v>4</v>
      </c>
      <c r="B121" s="80" t="s">
        <v>307</v>
      </c>
      <c r="C121" s="81" t="s">
        <v>80</v>
      </c>
      <c r="D121" s="80">
        <v>1</v>
      </c>
      <c r="E121" s="80">
        <v>50</v>
      </c>
      <c r="F121" s="184">
        <v>50</v>
      </c>
      <c r="G121" s="80">
        <f>F121*D121/E121</f>
        <v>1</v>
      </c>
    </row>
    <row r="122" spans="1:9" ht="15.75" customHeight="1">
      <c r="A122" s="81">
        <v>5</v>
      </c>
      <c r="B122" s="80" t="s">
        <v>283</v>
      </c>
      <c r="C122" s="81" t="s">
        <v>271</v>
      </c>
      <c r="D122" s="80">
        <v>3</v>
      </c>
      <c r="E122" s="80">
        <v>1</v>
      </c>
      <c r="F122" s="184">
        <v>0.02</v>
      </c>
      <c r="G122" s="80">
        <f>F122*D122/E122</f>
        <v>0.06</v>
      </c>
    </row>
    <row r="123" spans="1:9" ht="15.75" customHeight="1">
      <c r="A123" s="81">
        <v>6</v>
      </c>
      <c r="B123" s="80" t="s">
        <v>294</v>
      </c>
      <c r="C123" s="81" t="s">
        <v>80</v>
      </c>
      <c r="D123" s="80">
        <v>1</v>
      </c>
      <c r="E123" s="80">
        <v>1</v>
      </c>
      <c r="F123" s="184">
        <v>0.97</v>
      </c>
      <c r="G123" s="80">
        <f>F123</f>
        <v>0.97</v>
      </c>
    </row>
    <row r="124" spans="1:9" ht="15.75" customHeight="1">
      <c r="A124" s="80"/>
      <c r="B124" s="80" t="s">
        <v>308</v>
      </c>
      <c r="C124" s="80"/>
      <c r="D124" s="80"/>
      <c r="E124" s="80"/>
      <c r="F124" s="80"/>
      <c r="G124" s="86">
        <f>SUM(G118:G123)</f>
        <v>21.14</v>
      </c>
    </row>
    <row r="125" spans="1:9">
      <c r="A125" s="89"/>
      <c r="B125" s="77"/>
      <c r="C125" s="77"/>
      <c r="D125" s="77"/>
      <c r="E125" s="77"/>
      <c r="F125" s="77"/>
      <c r="G125" s="77"/>
    </row>
    <row r="126" spans="1:9">
      <c r="A126" s="90" t="s">
        <v>310</v>
      </c>
      <c r="B126" s="77"/>
      <c r="C126" s="77"/>
      <c r="D126" s="77"/>
      <c r="E126" s="77"/>
      <c r="F126" s="77"/>
      <c r="G126" s="77"/>
    </row>
    <row r="127" spans="1:9">
      <c r="A127" s="89"/>
      <c r="B127" s="77"/>
      <c r="C127" s="77"/>
      <c r="D127" s="77"/>
      <c r="E127" s="77"/>
      <c r="F127" s="77"/>
      <c r="G127" s="77"/>
    </row>
    <row r="128" spans="1:9">
      <c r="A128" s="283" t="s">
        <v>262</v>
      </c>
      <c r="B128" s="283" t="s">
        <v>263</v>
      </c>
      <c r="C128" s="283" t="s">
        <v>264</v>
      </c>
      <c r="D128" s="284" t="s">
        <v>265</v>
      </c>
      <c r="E128" s="283" t="s">
        <v>266</v>
      </c>
      <c r="F128" s="283" t="s">
        <v>267</v>
      </c>
      <c r="G128" s="80" t="s">
        <v>268</v>
      </c>
    </row>
    <row r="129" spans="1:9">
      <c r="A129" s="283"/>
      <c r="B129" s="283"/>
      <c r="C129" s="283"/>
      <c r="D129" s="284"/>
      <c r="E129" s="283"/>
      <c r="F129" s="283"/>
      <c r="G129" s="80" t="s">
        <v>269</v>
      </c>
    </row>
    <row r="130" spans="1:9" ht="15.75" customHeight="1">
      <c r="A130" s="81">
        <v>1</v>
      </c>
      <c r="B130" s="80" t="s">
        <v>304</v>
      </c>
      <c r="C130" s="81" t="s">
        <v>271</v>
      </c>
      <c r="D130" s="80">
        <v>150</v>
      </c>
      <c r="E130" s="80">
        <v>1</v>
      </c>
      <c r="F130" s="184">
        <v>7.1999999999999998E-3</v>
      </c>
      <c r="G130" s="80">
        <f>F130*D130/E130</f>
        <v>1.08</v>
      </c>
      <c r="H130" s="83">
        <v>2.2000000000000002</v>
      </c>
      <c r="I130" s="83">
        <v>1000</v>
      </c>
    </row>
    <row r="131" spans="1:9" ht="15.75" customHeight="1">
      <c r="A131" s="81">
        <v>2</v>
      </c>
      <c r="B131" s="80" t="s">
        <v>293</v>
      </c>
      <c r="C131" s="81" t="s">
        <v>271</v>
      </c>
      <c r="D131" s="80">
        <v>4</v>
      </c>
      <c r="E131" s="80">
        <v>1</v>
      </c>
      <c r="F131" s="184">
        <v>2.1</v>
      </c>
      <c r="G131" s="84">
        <f t="shared" ref="G131:G136" si="3">F131*D131/E131</f>
        <v>8.4</v>
      </c>
      <c r="H131" s="83">
        <v>337.5</v>
      </c>
      <c r="I131" s="83">
        <v>300</v>
      </c>
    </row>
    <row r="132" spans="1:9" ht="15.75" customHeight="1">
      <c r="A132" s="81">
        <v>3</v>
      </c>
      <c r="B132" s="80" t="s">
        <v>292</v>
      </c>
      <c r="C132" s="81" t="s">
        <v>271</v>
      </c>
      <c r="D132" s="80">
        <v>2.8</v>
      </c>
      <c r="E132" s="80">
        <v>1</v>
      </c>
      <c r="F132" s="184">
        <v>0.44</v>
      </c>
      <c r="G132" s="84">
        <f t="shared" si="3"/>
        <v>1.232</v>
      </c>
      <c r="H132" s="83">
        <v>258</v>
      </c>
      <c r="I132" s="83">
        <v>1000</v>
      </c>
    </row>
    <row r="133" spans="1:9" ht="15.75" customHeight="1">
      <c r="A133" s="81">
        <v>4</v>
      </c>
      <c r="B133" s="80" t="s">
        <v>307</v>
      </c>
      <c r="C133" s="81" t="s">
        <v>80</v>
      </c>
      <c r="D133" s="80">
        <v>1</v>
      </c>
      <c r="E133" s="80">
        <v>50</v>
      </c>
      <c r="F133" s="184">
        <v>50</v>
      </c>
      <c r="G133" s="80">
        <f t="shared" si="3"/>
        <v>1</v>
      </c>
    </row>
    <row r="134" spans="1:9" ht="15.75" customHeight="1">
      <c r="A134" s="81">
        <v>5</v>
      </c>
      <c r="B134" s="80" t="s">
        <v>283</v>
      </c>
      <c r="C134" s="81" t="s">
        <v>271</v>
      </c>
      <c r="D134" s="80">
        <v>3</v>
      </c>
      <c r="E134" s="80">
        <v>1</v>
      </c>
      <c r="F134" s="184">
        <v>0.02</v>
      </c>
      <c r="G134" s="80">
        <f t="shared" si="3"/>
        <v>0.06</v>
      </c>
    </row>
    <row r="135" spans="1:9" ht="15.75" customHeight="1">
      <c r="A135" s="81">
        <v>6</v>
      </c>
      <c r="B135" s="80" t="s">
        <v>275</v>
      </c>
      <c r="C135" s="81" t="s">
        <v>80</v>
      </c>
      <c r="D135" s="80">
        <v>1</v>
      </c>
      <c r="E135" s="80">
        <v>1</v>
      </c>
      <c r="F135" s="184">
        <v>0.5</v>
      </c>
      <c r="G135" s="84">
        <f t="shared" si="3"/>
        <v>0.5</v>
      </c>
      <c r="H135" s="85">
        <v>9</v>
      </c>
      <c r="I135" s="85">
        <v>500</v>
      </c>
    </row>
    <row r="136" spans="1:9" ht="15.75" customHeight="1">
      <c r="A136" s="81">
        <v>7</v>
      </c>
      <c r="B136" s="80" t="s">
        <v>284</v>
      </c>
      <c r="C136" s="81" t="s">
        <v>271</v>
      </c>
      <c r="D136" s="80">
        <v>1</v>
      </c>
      <c r="E136" s="80">
        <v>2</v>
      </c>
      <c r="F136" s="184">
        <v>0.15</v>
      </c>
      <c r="G136" s="80">
        <f t="shared" si="3"/>
        <v>7.4999999999999997E-2</v>
      </c>
    </row>
    <row r="137" spans="1:9" ht="15.75" customHeight="1">
      <c r="A137" s="80"/>
      <c r="B137" s="80" t="s">
        <v>308</v>
      </c>
      <c r="C137" s="80"/>
      <c r="D137" s="80"/>
      <c r="E137" s="80"/>
      <c r="F137" s="80"/>
      <c r="G137" s="86">
        <f>SUM(G130:G136)</f>
        <v>12.35</v>
      </c>
    </row>
    <row r="138" spans="1:9">
      <c r="A138" s="89"/>
      <c r="B138" s="77"/>
      <c r="C138" s="77"/>
      <c r="D138" s="77"/>
      <c r="E138" s="77"/>
      <c r="F138" s="77"/>
      <c r="G138" s="77"/>
    </row>
    <row r="139" spans="1:9">
      <c r="A139" s="90" t="s">
        <v>311</v>
      </c>
      <c r="B139" s="77"/>
      <c r="C139" s="77"/>
      <c r="D139" s="77"/>
      <c r="E139" s="77"/>
      <c r="F139" s="77"/>
      <c r="G139" s="77"/>
    </row>
    <row r="140" spans="1:9">
      <c r="A140" s="89"/>
      <c r="B140" s="77"/>
      <c r="C140" s="77"/>
      <c r="D140" s="77"/>
      <c r="E140" s="77"/>
      <c r="F140" s="77"/>
      <c r="G140" s="77"/>
    </row>
    <row r="141" spans="1:9">
      <c r="A141" s="283" t="s">
        <v>262</v>
      </c>
      <c r="B141" s="283" t="s">
        <v>263</v>
      </c>
      <c r="C141" s="283" t="s">
        <v>264</v>
      </c>
      <c r="D141" s="284" t="s">
        <v>265</v>
      </c>
      <c r="E141" s="283" t="s">
        <v>266</v>
      </c>
      <c r="F141" s="283" t="s">
        <v>267</v>
      </c>
      <c r="G141" s="80" t="s">
        <v>268</v>
      </c>
    </row>
    <row r="142" spans="1:9">
      <c r="A142" s="283"/>
      <c r="B142" s="283"/>
      <c r="C142" s="283"/>
      <c r="D142" s="284"/>
      <c r="E142" s="283"/>
      <c r="F142" s="283"/>
      <c r="G142" s="80" t="s">
        <v>269</v>
      </c>
    </row>
    <row r="143" spans="1:9" ht="15.75" customHeight="1">
      <c r="A143" s="81">
        <v>1</v>
      </c>
      <c r="B143" s="80" t="s">
        <v>304</v>
      </c>
      <c r="C143" s="81" t="s">
        <v>271</v>
      </c>
      <c r="D143" s="80">
        <v>150</v>
      </c>
      <c r="E143" s="80">
        <v>1</v>
      </c>
      <c r="F143" s="184">
        <v>7.1999999999999998E-3</v>
      </c>
      <c r="G143" s="80">
        <f>F143*D143/E143</f>
        <v>1.08</v>
      </c>
      <c r="H143" s="83">
        <v>2.2000000000000002</v>
      </c>
      <c r="I143" s="83">
        <v>1000</v>
      </c>
    </row>
    <row r="144" spans="1:9" ht="15.75" customHeight="1">
      <c r="A144" s="81">
        <v>2</v>
      </c>
      <c r="B144" s="80" t="s">
        <v>293</v>
      </c>
      <c r="C144" s="81" t="s">
        <v>271</v>
      </c>
      <c r="D144" s="80">
        <v>4</v>
      </c>
      <c r="E144" s="80">
        <v>1</v>
      </c>
      <c r="F144" s="184">
        <v>2.1</v>
      </c>
      <c r="G144" s="84">
        <f t="shared" ref="G144:G149" si="4">F144*D144/E144</f>
        <v>8.4</v>
      </c>
      <c r="H144" s="83">
        <v>337.5</v>
      </c>
      <c r="I144" s="83">
        <v>300</v>
      </c>
    </row>
    <row r="145" spans="1:9" ht="15.75" customHeight="1">
      <c r="A145" s="81">
        <v>3</v>
      </c>
      <c r="B145" s="80" t="s">
        <v>292</v>
      </c>
      <c r="C145" s="81" t="s">
        <v>271</v>
      </c>
      <c r="D145" s="80">
        <v>2.8</v>
      </c>
      <c r="E145" s="80">
        <v>1</v>
      </c>
      <c r="F145" s="184">
        <v>0.44</v>
      </c>
      <c r="G145" s="84">
        <f t="shared" si="4"/>
        <v>1.232</v>
      </c>
      <c r="H145" s="83">
        <v>258</v>
      </c>
      <c r="I145" s="83">
        <v>1000</v>
      </c>
    </row>
    <row r="146" spans="1:9" ht="15.75" customHeight="1">
      <c r="A146" s="81">
        <v>4</v>
      </c>
      <c r="B146" s="80" t="s">
        <v>307</v>
      </c>
      <c r="C146" s="81" t="s">
        <v>80</v>
      </c>
      <c r="D146" s="80">
        <v>1</v>
      </c>
      <c r="E146" s="80">
        <v>50</v>
      </c>
      <c r="F146" s="184">
        <v>50</v>
      </c>
      <c r="G146" s="80">
        <f t="shared" si="4"/>
        <v>1</v>
      </c>
    </row>
    <row r="147" spans="1:9" ht="15.75" customHeight="1">
      <c r="A147" s="81">
        <v>5</v>
      </c>
      <c r="B147" s="80" t="s">
        <v>283</v>
      </c>
      <c r="C147" s="81" t="s">
        <v>271</v>
      </c>
      <c r="D147" s="80">
        <v>3</v>
      </c>
      <c r="E147" s="80">
        <v>1</v>
      </c>
      <c r="F147" s="184">
        <v>0.02</v>
      </c>
      <c r="G147" s="80">
        <f t="shared" si="4"/>
        <v>0.06</v>
      </c>
    </row>
    <row r="148" spans="1:9" ht="15.75" customHeight="1">
      <c r="A148" s="81">
        <v>6</v>
      </c>
      <c r="B148" s="80" t="s">
        <v>275</v>
      </c>
      <c r="C148" s="81" t="s">
        <v>80</v>
      </c>
      <c r="D148" s="80">
        <v>1</v>
      </c>
      <c r="E148" s="80">
        <v>1</v>
      </c>
      <c r="F148" s="184">
        <v>0.5</v>
      </c>
      <c r="G148" s="84">
        <f t="shared" si="4"/>
        <v>0.5</v>
      </c>
      <c r="H148" s="85">
        <v>9</v>
      </c>
      <c r="I148" s="85">
        <v>500</v>
      </c>
    </row>
    <row r="149" spans="1:9" ht="15.75" customHeight="1">
      <c r="A149" s="81">
        <v>7</v>
      </c>
      <c r="B149" s="80" t="s">
        <v>284</v>
      </c>
      <c r="C149" s="81" t="s">
        <v>271</v>
      </c>
      <c r="D149" s="80">
        <v>2</v>
      </c>
      <c r="E149" s="80">
        <v>1</v>
      </c>
      <c r="F149" s="184">
        <v>0.15</v>
      </c>
      <c r="G149" s="80">
        <f t="shared" si="4"/>
        <v>0.3</v>
      </c>
    </row>
    <row r="150" spans="1:9" ht="15.75" customHeight="1">
      <c r="A150" s="81">
        <v>8</v>
      </c>
      <c r="B150" s="80" t="s">
        <v>294</v>
      </c>
      <c r="C150" s="81" t="s">
        <v>80</v>
      </c>
      <c r="D150" s="80">
        <v>1</v>
      </c>
      <c r="E150" s="80">
        <v>1</v>
      </c>
      <c r="F150" s="184">
        <v>0.97</v>
      </c>
      <c r="G150" s="80">
        <f>F150</f>
        <v>0.97</v>
      </c>
    </row>
    <row r="151" spans="1:9" ht="15.75" customHeight="1">
      <c r="A151" s="80"/>
      <c r="B151" s="80" t="s">
        <v>308</v>
      </c>
      <c r="C151" s="80"/>
      <c r="D151" s="80"/>
      <c r="E151" s="80"/>
      <c r="F151" s="80"/>
      <c r="G151" s="86">
        <f>SUM(G143:G150)</f>
        <v>13.54</v>
      </c>
    </row>
    <row r="152" spans="1:9">
      <c r="A152" s="90"/>
      <c r="B152" s="77"/>
      <c r="C152" s="77"/>
      <c r="D152" s="77"/>
      <c r="E152" s="77"/>
      <c r="F152" s="77"/>
      <c r="G152" s="77"/>
    </row>
    <row r="153" spans="1:9">
      <c r="A153" s="90" t="s">
        <v>312</v>
      </c>
      <c r="B153" s="77"/>
      <c r="C153" s="77"/>
      <c r="D153" s="77"/>
      <c r="E153" s="77"/>
      <c r="F153" s="77"/>
      <c r="G153" s="77"/>
    </row>
    <row r="154" spans="1:9">
      <c r="A154" s="90"/>
      <c r="B154" s="77"/>
      <c r="C154" s="77"/>
      <c r="D154" s="77"/>
      <c r="E154" s="77"/>
      <c r="F154" s="77"/>
      <c r="G154" s="77"/>
    </row>
    <row r="155" spans="1:9">
      <c r="A155" s="283" t="s">
        <v>262</v>
      </c>
      <c r="B155" s="283" t="s">
        <v>263</v>
      </c>
      <c r="C155" s="283" t="s">
        <v>264</v>
      </c>
      <c r="D155" s="284" t="s">
        <v>265</v>
      </c>
      <c r="E155" s="283" t="s">
        <v>266</v>
      </c>
      <c r="F155" s="283" t="s">
        <v>267</v>
      </c>
      <c r="G155" s="80" t="s">
        <v>268</v>
      </c>
    </row>
    <row r="156" spans="1:9">
      <c r="A156" s="283"/>
      <c r="B156" s="283"/>
      <c r="C156" s="283"/>
      <c r="D156" s="284"/>
      <c r="E156" s="283"/>
      <c r="F156" s="283"/>
      <c r="G156" s="80" t="s">
        <v>269</v>
      </c>
    </row>
    <row r="157" spans="1:9" ht="15.75" customHeight="1">
      <c r="A157" s="81">
        <v>1</v>
      </c>
      <c r="B157" s="80" t="s">
        <v>304</v>
      </c>
      <c r="C157" s="81" t="s">
        <v>271</v>
      </c>
      <c r="D157" s="80">
        <v>150</v>
      </c>
      <c r="E157" s="80">
        <v>1</v>
      </c>
      <c r="F157" s="184">
        <v>7.1999999999999998E-3</v>
      </c>
      <c r="G157" s="80">
        <f>F157*D157/E157</f>
        <v>1.08</v>
      </c>
      <c r="H157" s="83">
        <v>2.2000000000000002</v>
      </c>
      <c r="I157" s="83">
        <v>1000</v>
      </c>
    </row>
    <row r="158" spans="1:9" ht="15.75" customHeight="1">
      <c r="A158" s="81">
        <v>2</v>
      </c>
      <c r="B158" s="80" t="s">
        <v>293</v>
      </c>
      <c r="C158" s="81" t="s">
        <v>271</v>
      </c>
      <c r="D158" s="80">
        <v>8</v>
      </c>
      <c r="E158" s="80">
        <v>1</v>
      </c>
      <c r="F158" s="184">
        <v>2.1</v>
      </c>
      <c r="G158" s="84">
        <f>F158*D158/E158</f>
        <v>16.8</v>
      </c>
      <c r="H158" s="83">
        <v>337.5</v>
      </c>
      <c r="I158" s="83">
        <v>300</v>
      </c>
    </row>
    <row r="159" spans="1:9" ht="15.75" customHeight="1">
      <c r="A159" s="81">
        <v>3</v>
      </c>
      <c r="B159" s="80" t="s">
        <v>292</v>
      </c>
      <c r="C159" s="81" t="s">
        <v>271</v>
      </c>
      <c r="D159" s="80">
        <v>2.8</v>
      </c>
      <c r="E159" s="80">
        <v>1</v>
      </c>
      <c r="F159" s="184">
        <v>0.44</v>
      </c>
      <c r="G159" s="84">
        <f>F159*D159/E159</f>
        <v>1.232</v>
      </c>
      <c r="H159" s="83">
        <v>258</v>
      </c>
      <c r="I159" s="83">
        <v>1000</v>
      </c>
    </row>
    <row r="160" spans="1:9" ht="15.75" customHeight="1">
      <c r="A160" s="81">
        <v>4</v>
      </c>
      <c r="B160" s="80" t="s">
        <v>307</v>
      </c>
      <c r="C160" s="81" t="s">
        <v>80</v>
      </c>
      <c r="D160" s="80">
        <v>1</v>
      </c>
      <c r="E160" s="80">
        <v>50</v>
      </c>
      <c r="F160" s="184">
        <v>50</v>
      </c>
      <c r="G160" s="80">
        <f>F160*D160/E160</f>
        <v>1</v>
      </c>
    </row>
    <row r="161" spans="1:9" ht="15.75" customHeight="1">
      <c r="A161" s="81">
        <v>5</v>
      </c>
      <c r="B161" s="80" t="s">
        <v>283</v>
      </c>
      <c r="C161" s="81" t="s">
        <v>271</v>
      </c>
      <c r="D161" s="80">
        <v>3</v>
      </c>
      <c r="E161" s="80">
        <v>1</v>
      </c>
      <c r="F161" s="184">
        <v>0.02</v>
      </c>
      <c r="G161" s="80">
        <f>F161*D161/E161</f>
        <v>0.06</v>
      </c>
    </row>
    <row r="162" spans="1:9" ht="15.75" customHeight="1">
      <c r="A162" s="81">
        <v>6</v>
      </c>
      <c r="B162" s="80" t="s">
        <v>294</v>
      </c>
      <c r="C162" s="81" t="s">
        <v>80</v>
      </c>
      <c r="D162" s="80">
        <v>1</v>
      </c>
      <c r="E162" s="80">
        <v>1</v>
      </c>
      <c r="F162" s="184">
        <v>0.97</v>
      </c>
      <c r="G162" s="80">
        <f>F162</f>
        <v>0.97</v>
      </c>
    </row>
    <row r="163" spans="1:9" ht="15.75" customHeight="1">
      <c r="A163" s="80"/>
      <c r="B163" s="80" t="s">
        <v>308</v>
      </c>
      <c r="C163" s="80"/>
      <c r="D163" s="80"/>
      <c r="E163" s="80"/>
      <c r="F163" s="80"/>
      <c r="G163" s="86">
        <f>SUM(G157:G162)</f>
        <v>21.14</v>
      </c>
    </row>
    <row r="164" spans="1:9">
      <c r="A164" s="89"/>
      <c r="B164" s="77"/>
      <c r="C164" s="77"/>
      <c r="D164" s="77"/>
      <c r="E164" s="77"/>
      <c r="F164" s="77"/>
      <c r="G164" s="77"/>
    </row>
    <row r="165" spans="1:9">
      <c r="A165" s="90" t="s">
        <v>313</v>
      </c>
      <c r="B165" s="77"/>
      <c r="C165" s="77"/>
      <c r="D165" s="77"/>
      <c r="E165" s="77"/>
      <c r="F165" s="77"/>
      <c r="G165" s="77"/>
    </row>
    <row r="166" spans="1:9">
      <c r="A166" s="90"/>
      <c r="B166" s="77"/>
      <c r="C166" s="77"/>
      <c r="D166" s="77"/>
      <c r="E166" s="77"/>
      <c r="F166" s="77"/>
      <c r="G166" s="77"/>
    </row>
    <row r="167" spans="1:9">
      <c r="A167" s="283" t="s">
        <v>262</v>
      </c>
      <c r="B167" s="283" t="s">
        <v>263</v>
      </c>
      <c r="C167" s="283" t="s">
        <v>264</v>
      </c>
      <c r="D167" s="284" t="s">
        <v>265</v>
      </c>
      <c r="E167" s="283" t="s">
        <v>266</v>
      </c>
      <c r="F167" s="283" t="s">
        <v>267</v>
      </c>
      <c r="G167" s="80" t="s">
        <v>268</v>
      </c>
    </row>
    <row r="168" spans="1:9">
      <c r="A168" s="283"/>
      <c r="B168" s="283"/>
      <c r="C168" s="283"/>
      <c r="D168" s="284"/>
      <c r="E168" s="283"/>
      <c r="F168" s="283"/>
      <c r="G168" s="80" t="s">
        <v>269</v>
      </c>
    </row>
    <row r="169" spans="1:9" ht="15.75" customHeight="1">
      <c r="A169" s="81">
        <v>1</v>
      </c>
      <c r="B169" s="80" t="s">
        <v>304</v>
      </c>
      <c r="C169" s="81" t="s">
        <v>271</v>
      </c>
      <c r="D169" s="80">
        <v>450</v>
      </c>
      <c r="E169" s="80">
        <v>1</v>
      </c>
      <c r="F169" s="184">
        <v>5.4000000000000003E-3</v>
      </c>
      <c r="G169" s="80">
        <f>F169*D169/E169</f>
        <v>2.4300000000000002</v>
      </c>
      <c r="H169" s="83">
        <v>2.2000000000000002</v>
      </c>
      <c r="I169" s="83">
        <v>1000</v>
      </c>
    </row>
    <row r="170" spans="1:9" ht="15.75" customHeight="1">
      <c r="A170" s="81">
        <v>2</v>
      </c>
      <c r="B170" s="80" t="s">
        <v>291</v>
      </c>
      <c r="C170" s="81" t="s">
        <v>271</v>
      </c>
      <c r="D170" s="80">
        <v>150</v>
      </c>
      <c r="E170" s="80">
        <v>1</v>
      </c>
      <c r="F170" s="184">
        <v>5.7999999999999996E-3</v>
      </c>
      <c r="G170" s="80">
        <f>F170*D170/E170</f>
        <v>0.87</v>
      </c>
      <c r="H170" s="83">
        <v>3.8</v>
      </c>
      <c r="I170" s="83">
        <v>1000</v>
      </c>
    </row>
    <row r="171" spans="1:9" ht="15.75" customHeight="1">
      <c r="A171" s="81">
        <v>3</v>
      </c>
      <c r="B171" s="80" t="s">
        <v>292</v>
      </c>
      <c r="C171" s="81" t="s">
        <v>271</v>
      </c>
      <c r="D171" s="80">
        <v>15</v>
      </c>
      <c r="E171" s="80">
        <v>1</v>
      </c>
      <c r="F171" s="184">
        <v>0.42</v>
      </c>
      <c r="G171" s="84">
        <f>F171*D171/E171</f>
        <v>6.3</v>
      </c>
      <c r="H171" s="83">
        <v>258</v>
      </c>
      <c r="I171" s="83">
        <v>1000</v>
      </c>
    </row>
    <row r="172" spans="1:9" ht="15.75" customHeight="1">
      <c r="A172" s="80"/>
      <c r="B172" s="80" t="s">
        <v>308</v>
      </c>
      <c r="C172" s="80"/>
      <c r="D172" s="80"/>
      <c r="E172" s="80"/>
      <c r="F172" s="80"/>
      <c r="G172" s="86">
        <f>SUM(G169:G171)</f>
        <v>9.6</v>
      </c>
    </row>
    <row r="173" spans="1:9">
      <c r="A173" s="90"/>
      <c r="B173" s="77"/>
      <c r="C173" s="77"/>
      <c r="D173" s="77"/>
      <c r="E173" s="77"/>
      <c r="F173" s="77"/>
      <c r="G173" s="77"/>
    </row>
    <row r="174" spans="1:9">
      <c r="A174" s="90" t="s">
        <v>314</v>
      </c>
      <c r="B174" s="77"/>
      <c r="C174" s="77"/>
      <c r="D174" s="77"/>
      <c r="E174" s="77"/>
      <c r="F174" s="77"/>
      <c r="G174" s="77"/>
    </row>
    <row r="175" spans="1:9">
      <c r="A175" s="89"/>
      <c r="B175" s="77"/>
      <c r="C175" s="77"/>
      <c r="D175" s="77"/>
      <c r="E175" s="77"/>
      <c r="F175" s="77"/>
      <c r="G175" s="77"/>
    </row>
    <row r="176" spans="1:9">
      <c r="A176" s="283" t="s">
        <v>262</v>
      </c>
      <c r="B176" s="283" t="s">
        <v>263</v>
      </c>
      <c r="C176" s="283" t="s">
        <v>264</v>
      </c>
      <c r="D176" s="284" t="s">
        <v>265</v>
      </c>
      <c r="E176" s="283" t="s">
        <v>266</v>
      </c>
      <c r="F176" s="283" t="s">
        <v>267</v>
      </c>
      <c r="G176" s="80" t="s">
        <v>268</v>
      </c>
    </row>
    <row r="177" spans="1:9">
      <c r="A177" s="283"/>
      <c r="B177" s="283"/>
      <c r="C177" s="283"/>
      <c r="D177" s="284"/>
      <c r="E177" s="283"/>
      <c r="F177" s="283"/>
      <c r="G177" s="80" t="s">
        <v>269</v>
      </c>
    </row>
    <row r="178" spans="1:9" ht="15.75" customHeight="1">
      <c r="A178" s="81">
        <v>1</v>
      </c>
      <c r="B178" s="80" t="s">
        <v>304</v>
      </c>
      <c r="C178" s="81" t="s">
        <v>271</v>
      </c>
      <c r="D178" s="80">
        <v>300</v>
      </c>
      <c r="E178" s="80">
        <v>1</v>
      </c>
      <c r="F178" s="184">
        <v>5.4000000000000003E-3</v>
      </c>
      <c r="G178" s="80">
        <f>F178*D178/E178</f>
        <v>1.62</v>
      </c>
      <c r="H178" s="83">
        <v>2.2000000000000002</v>
      </c>
      <c r="I178" s="83">
        <v>1000</v>
      </c>
    </row>
    <row r="179" spans="1:9" ht="15.75" customHeight="1">
      <c r="A179" s="81">
        <v>2</v>
      </c>
      <c r="B179" s="80" t="s">
        <v>292</v>
      </c>
      <c r="C179" s="81" t="s">
        <v>271</v>
      </c>
      <c r="D179" s="80">
        <v>10</v>
      </c>
      <c r="E179" s="80">
        <v>1</v>
      </c>
      <c r="F179" s="184">
        <v>0.42</v>
      </c>
      <c r="G179" s="84">
        <f t="shared" ref="G179:G184" si="5">F179*D179/E179</f>
        <v>4.2</v>
      </c>
      <c r="H179" s="83">
        <v>258</v>
      </c>
      <c r="I179" s="83">
        <v>1000</v>
      </c>
    </row>
    <row r="180" spans="1:9" ht="15.75" customHeight="1">
      <c r="A180" s="81">
        <v>3</v>
      </c>
      <c r="B180" s="80" t="s">
        <v>307</v>
      </c>
      <c r="C180" s="81" t="s">
        <v>80</v>
      </c>
      <c r="D180" s="80">
        <v>1</v>
      </c>
      <c r="E180" s="80">
        <v>15</v>
      </c>
      <c r="F180" s="184">
        <v>45</v>
      </c>
      <c r="G180" s="84">
        <f t="shared" si="5"/>
        <v>3</v>
      </c>
      <c r="H180" s="85">
        <v>20</v>
      </c>
      <c r="I180" s="85">
        <v>1</v>
      </c>
    </row>
    <row r="181" spans="1:9" ht="15.75" customHeight="1">
      <c r="A181" s="81">
        <v>4</v>
      </c>
      <c r="B181" s="80" t="s">
        <v>284</v>
      </c>
      <c r="C181" s="81" t="s">
        <v>271</v>
      </c>
      <c r="D181" s="80">
        <v>10</v>
      </c>
      <c r="E181" s="80">
        <v>1</v>
      </c>
      <c r="F181" s="184">
        <v>0.15</v>
      </c>
      <c r="G181" s="80">
        <f t="shared" si="5"/>
        <v>1.5</v>
      </c>
    </row>
    <row r="182" spans="1:9" ht="30.75" customHeight="1">
      <c r="A182" s="81">
        <v>5</v>
      </c>
      <c r="B182" s="80" t="s">
        <v>315</v>
      </c>
      <c r="C182" s="81" t="s">
        <v>80</v>
      </c>
      <c r="D182" s="80">
        <v>1</v>
      </c>
      <c r="E182" s="80">
        <v>10</v>
      </c>
      <c r="F182" s="184">
        <v>5</v>
      </c>
      <c r="G182" s="84">
        <f t="shared" si="5"/>
        <v>0.5</v>
      </c>
      <c r="H182" s="85">
        <v>4.25</v>
      </c>
      <c r="I182" s="85">
        <v>1</v>
      </c>
    </row>
    <row r="183" spans="1:9" ht="15.75" customHeight="1">
      <c r="A183" s="81">
        <v>6</v>
      </c>
      <c r="B183" s="80" t="s">
        <v>277</v>
      </c>
      <c r="C183" s="81" t="s">
        <v>80</v>
      </c>
      <c r="D183" s="80">
        <v>1</v>
      </c>
      <c r="E183" s="80">
        <v>2</v>
      </c>
      <c r="F183" s="184">
        <v>5</v>
      </c>
      <c r="G183" s="84">
        <f t="shared" si="5"/>
        <v>2.5</v>
      </c>
      <c r="H183" s="85">
        <v>4.25</v>
      </c>
      <c r="I183" s="85">
        <v>1</v>
      </c>
    </row>
    <row r="184" spans="1:9" ht="15.75" customHeight="1">
      <c r="A184" s="81">
        <v>7</v>
      </c>
      <c r="B184" s="80" t="s">
        <v>316</v>
      </c>
      <c r="C184" s="81" t="s">
        <v>80</v>
      </c>
      <c r="D184" s="80">
        <v>1</v>
      </c>
      <c r="E184" s="80">
        <v>30</v>
      </c>
      <c r="F184" s="184">
        <v>26</v>
      </c>
      <c r="G184" s="82">
        <f t="shared" si="5"/>
        <v>0.87</v>
      </c>
    </row>
    <row r="185" spans="1:9" ht="15.75" customHeight="1">
      <c r="A185" s="80"/>
      <c r="B185" s="80" t="s">
        <v>285</v>
      </c>
      <c r="C185" s="80"/>
      <c r="D185" s="80"/>
      <c r="E185" s="80"/>
      <c r="F185" s="80"/>
      <c r="G185" s="86">
        <f>SUM(G178:G184)</f>
        <v>14.19</v>
      </c>
    </row>
    <row r="186" spans="1:9">
      <c r="A186" s="89"/>
      <c r="B186" s="77"/>
      <c r="C186" s="77"/>
      <c r="D186" s="77"/>
      <c r="E186" s="77"/>
      <c r="F186" s="77"/>
      <c r="G186" s="77"/>
    </row>
    <row r="187" spans="1:9">
      <c r="A187" s="90" t="s">
        <v>317</v>
      </c>
      <c r="B187" s="77"/>
      <c r="C187" s="77"/>
      <c r="D187" s="77"/>
      <c r="E187" s="77"/>
      <c r="F187" s="77"/>
      <c r="G187" s="77"/>
    </row>
    <row r="188" spans="1:9">
      <c r="A188" s="90"/>
      <c r="B188" s="77"/>
      <c r="C188" s="77"/>
      <c r="D188" s="77"/>
      <c r="E188" s="77"/>
      <c r="F188" s="77"/>
      <c r="G188" s="77"/>
    </row>
    <row r="189" spans="1:9">
      <c r="A189" s="283" t="s">
        <v>262</v>
      </c>
      <c r="B189" s="283" t="s">
        <v>263</v>
      </c>
      <c r="C189" s="283" t="s">
        <v>264</v>
      </c>
      <c r="D189" s="284" t="s">
        <v>265</v>
      </c>
      <c r="E189" s="283" t="s">
        <v>266</v>
      </c>
      <c r="F189" s="283" t="s">
        <v>267</v>
      </c>
      <c r="G189" s="80" t="s">
        <v>268</v>
      </c>
    </row>
    <row r="190" spans="1:9">
      <c r="A190" s="283"/>
      <c r="B190" s="283"/>
      <c r="C190" s="283"/>
      <c r="D190" s="284"/>
      <c r="E190" s="283"/>
      <c r="F190" s="283"/>
      <c r="G190" s="80" t="s">
        <v>269</v>
      </c>
    </row>
    <row r="191" spans="1:9" ht="15.75" customHeight="1">
      <c r="A191" s="81">
        <v>1</v>
      </c>
      <c r="B191" s="80" t="s">
        <v>292</v>
      </c>
      <c r="C191" s="81" t="s">
        <v>271</v>
      </c>
      <c r="D191" s="80">
        <v>3</v>
      </c>
      <c r="E191" s="80">
        <v>1</v>
      </c>
      <c r="F191" s="184">
        <v>0.42</v>
      </c>
      <c r="G191" s="84">
        <f>F191*D191/E191</f>
        <v>1.26</v>
      </c>
      <c r="H191" s="83">
        <v>258</v>
      </c>
      <c r="I191" s="83">
        <v>1000</v>
      </c>
    </row>
    <row r="192" spans="1:9" ht="15.75" customHeight="1">
      <c r="A192" s="80"/>
      <c r="B192" s="80" t="s">
        <v>285</v>
      </c>
      <c r="C192" s="80"/>
      <c r="D192" s="80"/>
      <c r="E192" s="80"/>
      <c r="F192" s="80"/>
      <c r="G192" s="86">
        <f>SUM(G191)</f>
        <v>1.26</v>
      </c>
    </row>
    <row r="193" spans="1:9">
      <c r="A193" s="90"/>
      <c r="B193" s="77"/>
      <c r="C193" s="77"/>
      <c r="D193" s="77"/>
      <c r="E193" s="77"/>
      <c r="F193" s="77"/>
      <c r="G193" s="77"/>
    </row>
    <row r="194" spans="1:9">
      <c r="A194" s="90" t="s">
        <v>318</v>
      </c>
      <c r="B194" s="77"/>
      <c r="C194" s="77"/>
      <c r="D194" s="77"/>
      <c r="E194" s="77"/>
      <c r="F194" s="77"/>
      <c r="G194" s="77"/>
    </row>
    <row r="195" spans="1:9">
      <c r="A195" s="89"/>
      <c r="B195" s="77"/>
      <c r="C195" s="77"/>
      <c r="D195" s="77"/>
      <c r="E195" s="77"/>
      <c r="F195" s="77"/>
      <c r="G195" s="77"/>
    </row>
    <row r="196" spans="1:9">
      <c r="A196" s="283" t="s">
        <v>262</v>
      </c>
      <c r="B196" s="283" t="s">
        <v>263</v>
      </c>
      <c r="C196" s="283" t="s">
        <v>264</v>
      </c>
      <c r="D196" s="284" t="s">
        <v>265</v>
      </c>
      <c r="E196" s="283" t="s">
        <v>266</v>
      </c>
      <c r="F196" s="283" t="s">
        <v>267</v>
      </c>
      <c r="G196" s="80" t="s">
        <v>268</v>
      </c>
    </row>
    <row r="197" spans="1:9">
      <c r="A197" s="283"/>
      <c r="B197" s="283"/>
      <c r="C197" s="283"/>
      <c r="D197" s="284"/>
      <c r="E197" s="283"/>
      <c r="F197" s="283"/>
      <c r="G197" s="80" t="s">
        <v>269</v>
      </c>
    </row>
    <row r="198" spans="1:9" ht="15.75" customHeight="1">
      <c r="A198" s="81">
        <v>1</v>
      </c>
      <c r="B198" s="80" t="s">
        <v>292</v>
      </c>
      <c r="C198" s="81" t="s">
        <v>271</v>
      </c>
      <c r="D198" s="80">
        <v>2</v>
      </c>
      <c r="E198" s="80">
        <v>1</v>
      </c>
      <c r="F198" s="184">
        <v>0.42</v>
      </c>
      <c r="G198" s="84">
        <f>F198*D198/E198</f>
        <v>0.84</v>
      </c>
      <c r="H198" s="83">
        <v>258</v>
      </c>
      <c r="I198" s="83">
        <v>1000</v>
      </c>
    </row>
    <row r="199" spans="1:9" ht="15.75" customHeight="1">
      <c r="A199" s="80"/>
      <c r="B199" s="80" t="s">
        <v>285</v>
      </c>
      <c r="C199" s="80"/>
      <c r="D199" s="80"/>
      <c r="E199" s="80"/>
      <c r="F199" s="80"/>
      <c r="G199" s="92">
        <f>SUM(G198)</f>
        <v>0.84</v>
      </c>
    </row>
    <row r="200" spans="1:9">
      <c r="A200" s="89"/>
      <c r="B200" s="77"/>
      <c r="C200" s="77"/>
      <c r="D200" s="77"/>
      <c r="E200" s="77"/>
      <c r="F200" s="77"/>
      <c r="G200" s="77"/>
    </row>
    <row r="201" spans="1:9">
      <c r="A201" s="90" t="s">
        <v>319</v>
      </c>
      <c r="B201" s="77"/>
      <c r="C201" s="77"/>
      <c r="D201" s="77"/>
      <c r="E201" s="77"/>
      <c r="F201" s="77"/>
      <c r="G201" s="77"/>
    </row>
    <row r="202" spans="1:9">
      <c r="A202" s="90"/>
      <c r="B202" s="77"/>
      <c r="C202" s="77"/>
      <c r="D202" s="77"/>
      <c r="E202" s="77"/>
      <c r="F202" s="77"/>
      <c r="G202" s="77"/>
    </row>
    <row r="203" spans="1:9">
      <c r="A203" s="283" t="s">
        <v>262</v>
      </c>
      <c r="B203" s="283" t="s">
        <v>263</v>
      </c>
      <c r="C203" s="283" t="s">
        <v>264</v>
      </c>
      <c r="D203" s="284" t="s">
        <v>265</v>
      </c>
      <c r="E203" s="283" t="s">
        <v>266</v>
      </c>
      <c r="F203" s="283" t="s">
        <v>267</v>
      </c>
      <c r="G203" s="80" t="s">
        <v>268</v>
      </c>
    </row>
    <row r="204" spans="1:9">
      <c r="A204" s="283"/>
      <c r="B204" s="283"/>
      <c r="C204" s="283"/>
      <c r="D204" s="284"/>
      <c r="E204" s="283"/>
      <c r="F204" s="283"/>
      <c r="G204" s="80" t="s">
        <v>269</v>
      </c>
    </row>
    <row r="205" spans="1:9" ht="15.75" customHeight="1">
      <c r="A205" s="81">
        <v>1</v>
      </c>
      <c r="B205" s="80" t="s">
        <v>292</v>
      </c>
      <c r="C205" s="81" t="s">
        <v>271</v>
      </c>
      <c r="D205" s="80">
        <v>1.3</v>
      </c>
      <c r="E205" s="80">
        <v>1</v>
      </c>
      <c r="F205" s="184">
        <v>0.88</v>
      </c>
      <c r="G205" s="84">
        <f>F205*D205/E205</f>
        <v>1.1439999999999999</v>
      </c>
      <c r="H205" s="83">
        <v>258</v>
      </c>
      <c r="I205" s="83">
        <v>1000</v>
      </c>
    </row>
    <row r="206" spans="1:9" ht="15.75" customHeight="1">
      <c r="A206" s="81">
        <v>2</v>
      </c>
      <c r="B206" s="80" t="s">
        <v>304</v>
      </c>
      <c r="C206" s="81" t="s">
        <v>271</v>
      </c>
      <c r="D206" s="80">
        <v>150</v>
      </c>
      <c r="E206" s="80">
        <v>1</v>
      </c>
      <c r="F206" s="184">
        <v>7.1999999999999998E-3</v>
      </c>
      <c r="G206" s="80">
        <f>F206*D206/E206</f>
        <v>1.08</v>
      </c>
      <c r="H206" s="83">
        <v>2.2000000000000002</v>
      </c>
      <c r="I206" s="83">
        <v>1000</v>
      </c>
    </row>
    <row r="207" spans="1:9" ht="15.75" customHeight="1">
      <c r="A207" s="80"/>
      <c r="B207" s="80" t="s">
        <v>285</v>
      </c>
      <c r="C207" s="80"/>
      <c r="D207" s="80"/>
      <c r="E207" s="80"/>
      <c r="F207" s="80"/>
      <c r="G207" s="86">
        <f>SUM(G205:G206)</f>
        <v>2.2200000000000002</v>
      </c>
    </row>
    <row r="208" spans="1:9">
      <c r="A208" s="90"/>
      <c r="B208" s="77"/>
      <c r="C208" s="77"/>
      <c r="D208" s="77"/>
      <c r="E208" s="77"/>
      <c r="F208" s="77"/>
      <c r="G208" s="77"/>
    </row>
    <row r="209" spans="1:9">
      <c r="A209" s="90" t="s">
        <v>320</v>
      </c>
      <c r="B209" s="77"/>
      <c r="C209" s="77"/>
      <c r="D209" s="77"/>
      <c r="E209" s="77"/>
      <c r="F209" s="77"/>
      <c r="G209" s="77"/>
    </row>
    <row r="210" spans="1:9">
      <c r="A210" s="90"/>
      <c r="B210" s="77"/>
      <c r="C210" s="77"/>
      <c r="D210" s="77"/>
      <c r="E210" s="77"/>
      <c r="F210" s="77"/>
      <c r="G210" s="77"/>
    </row>
    <row r="211" spans="1:9">
      <c r="A211" s="283" t="s">
        <v>262</v>
      </c>
      <c r="B211" s="283" t="s">
        <v>263</v>
      </c>
      <c r="C211" s="283" t="s">
        <v>264</v>
      </c>
      <c r="D211" s="284" t="s">
        <v>265</v>
      </c>
      <c r="E211" s="283" t="s">
        <v>266</v>
      </c>
      <c r="F211" s="283" t="s">
        <v>267</v>
      </c>
      <c r="G211" s="80" t="s">
        <v>268</v>
      </c>
    </row>
    <row r="212" spans="1:9">
      <c r="A212" s="283"/>
      <c r="B212" s="283"/>
      <c r="C212" s="283"/>
      <c r="D212" s="284"/>
      <c r="E212" s="283"/>
      <c r="F212" s="283"/>
      <c r="G212" s="80" t="s">
        <v>269</v>
      </c>
    </row>
    <row r="213" spans="1:9" ht="15.75" customHeight="1">
      <c r="A213" s="81">
        <v>1</v>
      </c>
      <c r="B213" s="80" t="s">
        <v>292</v>
      </c>
      <c r="C213" s="81" t="s">
        <v>271</v>
      </c>
      <c r="D213" s="80">
        <v>10</v>
      </c>
      <c r="E213" s="80">
        <v>1</v>
      </c>
      <c r="F213" s="80">
        <v>0.71</v>
      </c>
      <c r="G213" s="84">
        <f>F213*D213/E213</f>
        <v>7.1</v>
      </c>
      <c r="H213" s="83">
        <v>258</v>
      </c>
      <c r="I213" s="83">
        <v>1000</v>
      </c>
    </row>
    <row r="214" spans="1:9" ht="15.75" customHeight="1">
      <c r="A214" s="81">
        <v>2</v>
      </c>
      <c r="B214" s="80" t="s">
        <v>304</v>
      </c>
      <c r="C214" s="81" t="s">
        <v>271</v>
      </c>
      <c r="D214" s="80">
        <v>150</v>
      </c>
      <c r="E214" s="80">
        <v>1</v>
      </c>
      <c r="F214" s="80">
        <v>5.4000000000000003E-3</v>
      </c>
      <c r="G214" s="80">
        <f>F214*D214/E214</f>
        <v>0.81</v>
      </c>
      <c r="H214" s="83">
        <v>2.2000000000000002</v>
      </c>
      <c r="I214" s="83">
        <v>1000</v>
      </c>
    </row>
    <row r="215" spans="1:9" ht="15.75" customHeight="1">
      <c r="A215" s="80"/>
      <c r="B215" s="80" t="s">
        <v>285</v>
      </c>
      <c r="C215" s="80"/>
      <c r="D215" s="80"/>
      <c r="E215" s="80"/>
      <c r="F215" s="80"/>
      <c r="G215" s="86">
        <f>SUM(G213:G214)</f>
        <v>7.91</v>
      </c>
    </row>
    <row r="216" spans="1:9">
      <c r="A216" s="90"/>
      <c r="B216" s="77"/>
      <c r="C216" s="77"/>
      <c r="D216" s="77"/>
      <c r="E216" s="77"/>
      <c r="F216" s="77"/>
      <c r="G216" s="77"/>
    </row>
    <row r="217" spans="1:9">
      <c r="A217" s="285" t="s">
        <v>321</v>
      </c>
      <c r="B217" s="285"/>
      <c r="C217" s="285"/>
      <c r="D217" s="285"/>
      <c r="E217" s="285"/>
      <c r="F217" s="285"/>
      <c r="G217" s="285"/>
    </row>
    <row r="218" spans="1:9">
      <c r="A218" s="90"/>
      <c r="B218" s="77"/>
      <c r="C218" s="77"/>
      <c r="D218" s="77"/>
      <c r="E218" s="77"/>
      <c r="F218" s="77"/>
      <c r="G218" s="77"/>
    </row>
    <row r="219" spans="1:9">
      <c r="A219" s="283" t="s">
        <v>262</v>
      </c>
      <c r="B219" s="283" t="s">
        <v>263</v>
      </c>
      <c r="C219" s="283" t="s">
        <v>264</v>
      </c>
      <c r="D219" s="284" t="s">
        <v>265</v>
      </c>
      <c r="E219" s="283" t="s">
        <v>266</v>
      </c>
      <c r="F219" s="283" t="s">
        <v>267</v>
      </c>
      <c r="G219" s="80" t="s">
        <v>268</v>
      </c>
    </row>
    <row r="220" spans="1:9">
      <c r="A220" s="283"/>
      <c r="B220" s="283"/>
      <c r="C220" s="283"/>
      <c r="D220" s="284"/>
      <c r="E220" s="283"/>
      <c r="F220" s="283"/>
      <c r="G220" s="80" t="s">
        <v>269</v>
      </c>
    </row>
    <row r="221" spans="1:9" ht="15.75" customHeight="1">
      <c r="A221" s="81">
        <v>1</v>
      </c>
      <c r="B221" s="80" t="s">
        <v>292</v>
      </c>
      <c r="C221" s="81" t="s">
        <v>271</v>
      </c>
      <c r="D221" s="80">
        <v>10</v>
      </c>
      <c r="E221" s="80">
        <v>1</v>
      </c>
      <c r="F221" s="184">
        <v>0.44</v>
      </c>
      <c r="G221" s="84">
        <f>F221*D221/E221</f>
        <v>4.4000000000000004</v>
      </c>
      <c r="H221" s="83">
        <v>258</v>
      </c>
      <c r="I221" s="83">
        <v>1000</v>
      </c>
    </row>
    <row r="222" spans="1:9" ht="15.75" customHeight="1">
      <c r="A222" s="81">
        <v>2</v>
      </c>
      <c r="B222" s="80" t="s">
        <v>304</v>
      </c>
      <c r="C222" s="81" t="s">
        <v>271</v>
      </c>
      <c r="D222" s="80">
        <v>300</v>
      </c>
      <c r="E222" s="80">
        <v>1</v>
      </c>
      <c r="F222" s="184">
        <v>7.1999999999999998E-3</v>
      </c>
      <c r="G222" s="80">
        <f>F222*D222/E222</f>
        <v>2.16</v>
      </c>
      <c r="H222" s="83">
        <v>2.2000000000000002</v>
      </c>
      <c r="I222" s="83">
        <v>1000</v>
      </c>
    </row>
    <row r="223" spans="1:9" ht="15.75" customHeight="1">
      <c r="A223" s="81">
        <v>3</v>
      </c>
      <c r="B223" s="80" t="s">
        <v>322</v>
      </c>
      <c r="C223" s="81" t="s">
        <v>80</v>
      </c>
      <c r="D223" s="80">
        <v>1</v>
      </c>
      <c r="E223" s="80">
        <v>100</v>
      </c>
      <c r="F223" s="184">
        <v>5</v>
      </c>
      <c r="G223" s="84">
        <f>F223*D223/E223</f>
        <v>0.05</v>
      </c>
      <c r="H223" s="85">
        <v>4.25</v>
      </c>
      <c r="I223" s="85">
        <v>1</v>
      </c>
    </row>
    <row r="224" spans="1:9" ht="15.75" customHeight="1">
      <c r="A224" s="81">
        <v>4</v>
      </c>
      <c r="B224" s="80" t="s">
        <v>323</v>
      </c>
      <c r="C224" s="81" t="s">
        <v>80</v>
      </c>
      <c r="D224" s="80">
        <v>1</v>
      </c>
      <c r="E224" s="80">
        <v>100</v>
      </c>
      <c r="F224" s="184">
        <v>5</v>
      </c>
      <c r="G224" s="84">
        <f>F224*D224/E224</f>
        <v>0.05</v>
      </c>
      <c r="H224" s="85">
        <v>4.25</v>
      </c>
      <c r="I224" s="85">
        <v>1</v>
      </c>
    </row>
    <row r="225" spans="1:9" ht="15.75" customHeight="1">
      <c r="A225" s="81">
        <v>5</v>
      </c>
      <c r="B225" s="80" t="s">
        <v>278</v>
      </c>
      <c r="C225" s="81" t="s">
        <v>80</v>
      </c>
      <c r="D225" s="80">
        <v>1</v>
      </c>
      <c r="E225" s="80">
        <v>100</v>
      </c>
      <c r="F225" s="184">
        <v>3.75</v>
      </c>
      <c r="G225" s="80">
        <f>F225*D225/E225</f>
        <v>3.7499999999999999E-2</v>
      </c>
    </row>
    <row r="226" spans="1:9" ht="15.75" customHeight="1">
      <c r="A226" s="81">
        <v>6</v>
      </c>
      <c r="B226" s="80" t="s">
        <v>324</v>
      </c>
      <c r="C226" s="81" t="s">
        <v>80</v>
      </c>
      <c r="D226" s="80">
        <v>1</v>
      </c>
      <c r="E226" s="80">
        <v>100</v>
      </c>
      <c r="F226" s="184">
        <v>103</v>
      </c>
      <c r="G226" s="80">
        <f t="shared" ref="G226:G231" si="6">F226*D226/E226</f>
        <v>1.03</v>
      </c>
    </row>
    <row r="227" spans="1:9" ht="15.75" customHeight="1">
      <c r="A227" s="81">
        <v>7</v>
      </c>
      <c r="B227" s="80" t="s">
        <v>325</v>
      </c>
      <c r="C227" s="81" t="s">
        <v>80</v>
      </c>
      <c r="D227" s="80">
        <v>1</v>
      </c>
      <c r="E227" s="80">
        <v>100</v>
      </c>
      <c r="F227" s="184">
        <v>29</v>
      </c>
      <c r="G227" s="80">
        <f t="shared" si="6"/>
        <v>0.28999999999999998</v>
      </c>
    </row>
    <row r="228" spans="1:9" ht="15.75" customHeight="1">
      <c r="A228" s="81">
        <v>8</v>
      </c>
      <c r="B228" s="80" t="s">
        <v>307</v>
      </c>
      <c r="C228" s="81" t="s">
        <v>80</v>
      </c>
      <c r="D228" s="80">
        <v>1</v>
      </c>
      <c r="E228" s="80">
        <v>100</v>
      </c>
      <c r="F228" s="184">
        <v>45</v>
      </c>
      <c r="G228" s="80">
        <f t="shared" si="6"/>
        <v>0.45</v>
      </c>
    </row>
    <row r="229" spans="1:9" ht="15.75" customHeight="1">
      <c r="A229" s="81">
        <v>9</v>
      </c>
      <c r="B229" s="80" t="s">
        <v>282</v>
      </c>
      <c r="C229" s="81" t="s">
        <v>80</v>
      </c>
      <c r="D229" s="80">
        <v>1</v>
      </c>
      <c r="E229" s="80">
        <v>100</v>
      </c>
      <c r="F229" s="184">
        <v>35</v>
      </c>
      <c r="G229" s="80">
        <f t="shared" si="6"/>
        <v>0.35</v>
      </c>
    </row>
    <row r="230" spans="1:9" ht="15.75" customHeight="1">
      <c r="A230" s="81">
        <v>10</v>
      </c>
      <c r="B230" s="80" t="s">
        <v>283</v>
      </c>
      <c r="C230" s="81" t="s">
        <v>271</v>
      </c>
      <c r="D230" s="80">
        <v>1.25</v>
      </c>
      <c r="E230" s="80">
        <v>1</v>
      </c>
      <c r="F230" s="184">
        <v>0.03</v>
      </c>
      <c r="G230" s="80">
        <f t="shared" si="6"/>
        <v>3.7499999999999999E-2</v>
      </c>
    </row>
    <row r="231" spans="1:9" ht="15.75" customHeight="1">
      <c r="A231" s="81">
        <v>11</v>
      </c>
      <c r="B231" s="80" t="s">
        <v>326</v>
      </c>
      <c r="C231" s="81" t="s">
        <v>80</v>
      </c>
      <c r="D231" s="80">
        <v>8</v>
      </c>
      <c r="E231" s="80">
        <v>1</v>
      </c>
      <c r="F231" s="184">
        <v>1.94</v>
      </c>
      <c r="G231" s="80">
        <f t="shared" si="6"/>
        <v>15.52</v>
      </c>
    </row>
    <row r="232" spans="1:9">
      <c r="A232" s="80"/>
      <c r="B232" s="80" t="s">
        <v>285</v>
      </c>
      <c r="C232" s="80"/>
      <c r="D232" s="80"/>
      <c r="E232" s="80"/>
      <c r="F232" s="80"/>
      <c r="G232" s="86">
        <f>SUM(G221:G231)</f>
        <v>24.38</v>
      </c>
    </row>
    <row r="233" spans="1:9">
      <c r="A233" s="90"/>
      <c r="B233" s="77"/>
      <c r="C233" s="77"/>
      <c r="D233" s="77"/>
      <c r="E233" s="77"/>
      <c r="F233" s="77"/>
      <c r="G233" s="77"/>
    </row>
    <row r="234" spans="1:9">
      <c r="A234" s="285" t="s">
        <v>327</v>
      </c>
      <c r="B234" s="285"/>
      <c r="C234" s="285"/>
      <c r="D234" s="285"/>
      <c r="E234" s="285"/>
      <c r="F234" s="285"/>
      <c r="G234" s="285"/>
    </row>
    <row r="235" spans="1:9">
      <c r="A235" s="90"/>
      <c r="B235" s="77"/>
      <c r="C235" s="77"/>
      <c r="D235" s="77"/>
      <c r="E235" s="77"/>
      <c r="F235" s="77"/>
      <c r="G235" s="77"/>
    </row>
    <row r="236" spans="1:9">
      <c r="A236" s="283" t="s">
        <v>262</v>
      </c>
      <c r="B236" s="283" t="s">
        <v>263</v>
      </c>
      <c r="C236" s="283" t="s">
        <v>264</v>
      </c>
      <c r="D236" s="284" t="s">
        <v>265</v>
      </c>
      <c r="E236" s="283" t="s">
        <v>266</v>
      </c>
      <c r="F236" s="283" t="s">
        <v>267</v>
      </c>
      <c r="G236" s="80" t="s">
        <v>268</v>
      </c>
    </row>
    <row r="237" spans="1:9">
      <c r="A237" s="283"/>
      <c r="B237" s="283"/>
      <c r="C237" s="283"/>
      <c r="D237" s="284"/>
      <c r="E237" s="283"/>
      <c r="F237" s="283"/>
      <c r="G237" s="80" t="s">
        <v>269</v>
      </c>
    </row>
    <row r="238" spans="1:9" ht="15.75" customHeight="1">
      <c r="A238" s="81">
        <v>1</v>
      </c>
      <c r="B238" s="80" t="s">
        <v>292</v>
      </c>
      <c r="C238" s="81" t="s">
        <v>271</v>
      </c>
      <c r="D238" s="80">
        <v>17</v>
      </c>
      <c r="E238" s="80">
        <v>1</v>
      </c>
      <c r="F238" s="184">
        <v>0.44</v>
      </c>
      <c r="G238" s="84">
        <f t="shared" ref="G238:G248" si="7">F238*D238/E238</f>
        <v>7.48</v>
      </c>
      <c r="H238" s="83">
        <v>258</v>
      </c>
      <c r="I238" s="83">
        <v>1000</v>
      </c>
    </row>
    <row r="239" spans="1:9" ht="15.75" customHeight="1">
      <c r="A239" s="81">
        <v>2</v>
      </c>
      <c r="B239" s="80" t="s">
        <v>304</v>
      </c>
      <c r="C239" s="81" t="s">
        <v>271</v>
      </c>
      <c r="D239" s="80">
        <v>450</v>
      </c>
      <c r="E239" s="80">
        <v>1</v>
      </c>
      <c r="F239" s="184">
        <v>7.1999999999999998E-3</v>
      </c>
      <c r="G239" s="80">
        <f t="shared" si="7"/>
        <v>3.24</v>
      </c>
      <c r="H239" s="83">
        <v>2.2000000000000002</v>
      </c>
      <c r="I239" s="83">
        <v>1000</v>
      </c>
    </row>
    <row r="240" spans="1:9" ht="15.75" customHeight="1">
      <c r="A240" s="81">
        <v>3</v>
      </c>
      <c r="B240" s="80" t="s">
        <v>291</v>
      </c>
      <c r="C240" s="81" t="s">
        <v>271</v>
      </c>
      <c r="D240" s="80">
        <v>150</v>
      </c>
      <c r="E240" s="80">
        <v>1</v>
      </c>
      <c r="F240" s="184">
        <v>6.1000000000000004E-3</v>
      </c>
      <c r="G240" s="80">
        <f t="shared" si="7"/>
        <v>0.91500000000000004</v>
      </c>
      <c r="H240" s="83">
        <v>3.8</v>
      </c>
      <c r="I240" s="83">
        <v>1000</v>
      </c>
    </row>
    <row r="241" spans="1:9" ht="15.75" customHeight="1">
      <c r="A241" s="81">
        <v>4</v>
      </c>
      <c r="B241" s="80" t="s">
        <v>322</v>
      </c>
      <c r="C241" s="81" t="s">
        <v>80</v>
      </c>
      <c r="D241" s="80">
        <v>1</v>
      </c>
      <c r="E241" s="80">
        <v>100</v>
      </c>
      <c r="F241" s="184">
        <v>5</v>
      </c>
      <c r="G241" s="84">
        <f t="shared" si="7"/>
        <v>0.05</v>
      </c>
      <c r="H241" s="85">
        <v>4.25</v>
      </c>
      <c r="I241" s="85">
        <v>1</v>
      </c>
    </row>
    <row r="242" spans="1:9" ht="15.75" customHeight="1">
      <c r="A242" s="81">
        <v>5</v>
      </c>
      <c r="B242" s="80" t="s">
        <v>323</v>
      </c>
      <c r="C242" s="81" t="s">
        <v>80</v>
      </c>
      <c r="D242" s="80">
        <v>1</v>
      </c>
      <c r="E242" s="80">
        <v>100</v>
      </c>
      <c r="F242" s="184">
        <v>6.5</v>
      </c>
      <c r="G242" s="84">
        <f t="shared" si="7"/>
        <v>6.5000000000000002E-2</v>
      </c>
      <c r="H242" s="85">
        <v>4.25</v>
      </c>
      <c r="I242" s="85">
        <v>1</v>
      </c>
    </row>
    <row r="243" spans="1:9" ht="15.75" customHeight="1">
      <c r="A243" s="81">
        <v>6</v>
      </c>
      <c r="B243" s="80" t="s">
        <v>278</v>
      </c>
      <c r="C243" s="81" t="s">
        <v>80</v>
      </c>
      <c r="D243" s="80">
        <v>1</v>
      </c>
      <c r="E243" s="80">
        <v>100</v>
      </c>
      <c r="F243" s="184">
        <v>4</v>
      </c>
      <c r="G243" s="80">
        <f t="shared" si="7"/>
        <v>0.04</v>
      </c>
    </row>
    <row r="244" spans="1:9" ht="15.75" customHeight="1">
      <c r="A244" s="81">
        <v>7</v>
      </c>
      <c r="B244" s="80" t="s">
        <v>324</v>
      </c>
      <c r="C244" s="81" t="s">
        <v>80</v>
      </c>
      <c r="D244" s="80">
        <v>1</v>
      </c>
      <c r="E244" s="80">
        <v>100</v>
      </c>
      <c r="F244" s="184">
        <v>150</v>
      </c>
      <c r="G244" s="80">
        <f t="shared" si="7"/>
        <v>1.5</v>
      </c>
    </row>
    <row r="245" spans="1:9" ht="15.75" customHeight="1">
      <c r="A245" s="81">
        <v>8</v>
      </c>
      <c r="B245" s="80" t="s">
        <v>325</v>
      </c>
      <c r="C245" s="81" t="s">
        <v>80</v>
      </c>
      <c r="D245" s="80">
        <v>1</v>
      </c>
      <c r="E245" s="80">
        <v>100</v>
      </c>
      <c r="F245" s="184">
        <v>29</v>
      </c>
      <c r="G245" s="80">
        <f t="shared" si="7"/>
        <v>0.28999999999999998</v>
      </c>
    </row>
    <row r="246" spans="1:9" ht="15.75" customHeight="1">
      <c r="A246" s="81">
        <v>9</v>
      </c>
      <c r="B246" s="80" t="s">
        <v>307</v>
      </c>
      <c r="C246" s="81" t="s">
        <v>80</v>
      </c>
      <c r="D246" s="80">
        <v>1</v>
      </c>
      <c r="E246" s="80">
        <v>100</v>
      </c>
      <c r="F246" s="184">
        <v>48</v>
      </c>
      <c r="G246" s="80">
        <f t="shared" si="7"/>
        <v>0.48</v>
      </c>
    </row>
    <row r="247" spans="1:9" ht="15.75" customHeight="1">
      <c r="A247" s="81">
        <v>10</v>
      </c>
      <c r="B247" s="80" t="s">
        <v>282</v>
      </c>
      <c r="C247" s="81" t="s">
        <v>80</v>
      </c>
      <c r="D247" s="80">
        <v>1</v>
      </c>
      <c r="E247" s="80">
        <v>100</v>
      </c>
      <c r="F247" s="184">
        <v>35</v>
      </c>
      <c r="G247" s="80">
        <f t="shared" si="7"/>
        <v>0.35</v>
      </c>
    </row>
    <row r="248" spans="1:9" ht="15.75" customHeight="1">
      <c r="A248" s="81">
        <v>11</v>
      </c>
      <c r="B248" s="80" t="s">
        <v>328</v>
      </c>
      <c r="C248" s="81" t="s">
        <v>271</v>
      </c>
      <c r="D248" s="80">
        <v>1.1200000000000001</v>
      </c>
      <c r="E248" s="80">
        <v>1</v>
      </c>
      <c r="F248" s="184">
        <v>0.03</v>
      </c>
      <c r="G248" s="80">
        <f t="shared" si="7"/>
        <v>3.3599999999999998E-2</v>
      </c>
    </row>
    <row r="249" spans="1:9" ht="15.75" customHeight="1">
      <c r="A249" s="80"/>
      <c r="B249" s="80" t="s">
        <v>285</v>
      </c>
      <c r="C249" s="80"/>
      <c r="D249" s="80"/>
      <c r="E249" s="80"/>
      <c r="F249" s="80"/>
      <c r="G249" s="86">
        <f>SUM(G238:G248)</f>
        <v>14.44</v>
      </c>
    </row>
    <row r="250" spans="1:9">
      <c r="A250" s="90"/>
      <c r="B250" s="77"/>
      <c r="C250" s="77"/>
      <c r="D250" s="77"/>
      <c r="E250" s="77"/>
      <c r="F250" s="77"/>
      <c r="G250" s="77"/>
    </row>
    <row r="251" spans="1:9">
      <c r="A251" s="90" t="s">
        <v>329</v>
      </c>
      <c r="B251" s="77"/>
      <c r="C251" s="77"/>
      <c r="D251" s="77"/>
      <c r="E251" s="77"/>
      <c r="F251" s="77"/>
      <c r="G251" s="77"/>
    </row>
    <row r="252" spans="1:9">
      <c r="A252" s="90"/>
      <c r="B252" s="77"/>
      <c r="C252" s="77"/>
      <c r="D252" s="77"/>
      <c r="E252" s="77"/>
      <c r="F252" s="77"/>
      <c r="G252" s="77"/>
    </row>
    <row r="253" spans="1:9">
      <c r="A253" s="283" t="s">
        <v>262</v>
      </c>
      <c r="B253" s="283" t="s">
        <v>263</v>
      </c>
      <c r="C253" s="283" t="s">
        <v>264</v>
      </c>
      <c r="D253" s="284" t="s">
        <v>265</v>
      </c>
      <c r="E253" s="283" t="s">
        <v>266</v>
      </c>
      <c r="F253" s="283" t="s">
        <v>267</v>
      </c>
      <c r="G253" s="80" t="s">
        <v>268</v>
      </c>
    </row>
    <row r="254" spans="1:9">
      <c r="A254" s="283"/>
      <c r="B254" s="283"/>
      <c r="C254" s="283"/>
      <c r="D254" s="284"/>
      <c r="E254" s="283"/>
      <c r="F254" s="283"/>
      <c r="G254" s="80" t="s">
        <v>269</v>
      </c>
    </row>
    <row r="255" spans="1:9" ht="15.75" customHeight="1">
      <c r="A255" s="81">
        <v>1</v>
      </c>
      <c r="B255" s="80" t="s">
        <v>292</v>
      </c>
      <c r="C255" s="81" t="s">
        <v>271</v>
      </c>
      <c r="D255" s="80">
        <v>0.8</v>
      </c>
      <c r="E255" s="80">
        <v>1</v>
      </c>
      <c r="F255" s="184">
        <v>0.88</v>
      </c>
      <c r="G255" s="84">
        <f>F255*D255/E255</f>
        <v>0.70399999999999996</v>
      </c>
      <c r="H255" s="83">
        <v>125</v>
      </c>
      <c r="I255" s="83">
        <v>1000</v>
      </c>
    </row>
    <row r="256" spans="1:9" ht="15.75" customHeight="1">
      <c r="A256" s="81">
        <v>2</v>
      </c>
      <c r="B256" s="80" t="s">
        <v>304</v>
      </c>
      <c r="C256" s="81" t="s">
        <v>271</v>
      </c>
      <c r="D256" s="80">
        <v>150</v>
      </c>
      <c r="E256" s="80">
        <v>1</v>
      </c>
      <c r="F256" s="184">
        <v>7.1999999999999998E-3</v>
      </c>
      <c r="G256" s="80">
        <f>F256*D256/E256</f>
        <v>1.08</v>
      </c>
      <c r="H256" s="83">
        <v>2</v>
      </c>
      <c r="I256" s="83">
        <v>1000</v>
      </c>
    </row>
    <row r="257" spans="1:9" ht="15.75" customHeight="1">
      <c r="A257" s="81">
        <v>3</v>
      </c>
      <c r="B257" s="80" t="s">
        <v>297</v>
      </c>
      <c r="C257" s="81" t="s">
        <v>271</v>
      </c>
      <c r="D257" s="80">
        <v>0.6</v>
      </c>
      <c r="E257" s="80">
        <v>1</v>
      </c>
      <c r="F257" s="184">
        <v>2</v>
      </c>
      <c r="G257" s="80">
        <f t="shared" ref="G257:G264" si="8">F257*D257/E257</f>
        <v>1.2</v>
      </c>
    </row>
    <row r="258" spans="1:9" ht="15.75" customHeight="1">
      <c r="A258" s="81">
        <v>4</v>
      </c>
      <c r="B258" s="80" t="s">
        <v>330</v>
      </c>
      <c r="C258" s="81" t="s">
        <v>80</v>
      </c>
      <c r="D258" s="80">
        <v>1</v>
      </c>
      <c r="E258" s="80">
        <v>1</v>
      </c>
      <c r="F258" s="184">
        <v>2</v>
      </c>
      <c r="G258" s="80">
        <f t="shared" si="8"/>
        <v>2</v>
      </c>
    </row>
    <row r="259" spans="1:9" ht="15.75" customHeight="1">
      <c r="A259" s="81">
        <v>5</v>
      </c>
      <c r="B259" s="80" t="s">
        <v>323</v>
      </c>
      <c r="C259" s="81" t="s">
        <v>80</v>
      </c>
      <c r="D259" s="80">
        <v>1</v>
      </c>
      <c r="E259" s="80">
        <v>30</v>
      </c>
      <c r="F259" s="184">
        <v>7</v>
      </c>
      <c r="G259" s="84">
        <f>F259*D259/E259</f>
        <v>0.23300000000000001</v>
      </c>
      <c r="H259" s="85">
        <v>4.25</v>
      </c>
      <c r="I259" s="85">
        <v>1</v>
      </c>
    </row>
    <row r="260" spans="1:9" ht="15.75" customHeight="1">
      <c r="A260" s="81">
        <v>6</v>
      </c>
      <c r="B260" s="80" t="s">
        <v>322</v>
      </c>
      <c r="C260" s="81" t="s">
        <v>80</v>
      </c>
      <c r="D260" s="80">
        <v>1</v>
      </c>
      <c r="E260" s="80">
        <v>50</v>
      </c>
      <c r="F260" s="184">
        <v>15</v>
      </c>
      <c r="G260" s="84">
        <f>F260*D260/E260</f>
        <v>0.3</v>
      </c>
      <c r="H260" s="85">
        <v>1.2</v>
      </c>
      <c r="I260" s="85">
        <v>1</v>
      </c>
    </row>
    <row r="261" spans="1:9" ht="15.75" customHeight="1">
      <c r="A261" s="81">
        <v>7</v>
      </c>
      <c r="B261" s="80" t="s">
        <v>282</v>
      </c>
      <c r="C261" s="81" t="s">
        <v>80</v>
      </c>
      <c r="D261" s="80">
        <v>1</v>
      </c>
      <c r="E261" s="80">
        <v>150</v>
      </c>
      <c r="F261" s="184">
        <v>36</v>
      </c>
      <c r="G261" s="80">
        <f>F261*D261/E261</f>
        <v>0.24</v>
      </c>
    </row>
    <row r="262" spans="1:9" ht="15.75" customHeight="1">
      <c r="A262" s="81">
        <v>8</v>
      </c>
      <c r="B262" s="80" t="s">
        <v>307</v>
      </c>
      <c r="C262" s="81" t="s">
        <v>80</v>
      </c>
      <c r="D262" s="80">
        <v>1</v>
      </c>
      <c r="E262" s="80">
        <v>150</v>
      </c>
      <c r="F262" s="184">
        <v>50</v>
      </c>
      <c r="G262" s="84">
        <f t="shared" si="8"/>
        <v>0.33300000000000002</v>
      </c>
    </row>
    <row r="263" spans="1:9" ht="15.75" customHeight="1">
      <c r="A263" s="81">
        <v>9</v>
      </c>
      <c r="B263" s="80" t="s">
        <v>316</v>
      </c>
      <c r="C263" s="81" t="s">
        <v>80</v>
      </c>
      <c r="D263" s="80">
        <v>1</v>
      </c>
      <c r="E263" s="80">
        <v>500</v>
      </c>
      <c r="F263" s="184">
        <v>50</v>
      </c>
      <c r="G263" s="80">
        <f t="shared" si="8"/>
        <v>0.1</v>
      </c>
    </row>
    <row r="264" spans="1:9" ht="15.75" customHeight="1">
      <c r="A264" s="81">
        <v>10</v>
      </c>
      <c r="B264" s="80" t="s">
        <v>331</v>
      </c>
      <c r="C264" s="81" t="s">
        <v>271</v>
      </c>
      <c r="D264" s="80">
        <v>1</v>
      </c>
      <c r="E264" s="80">
        <v>1</v>
      </c>
      <c r="F264" s="184">
        <v>0.15</v>
      </c>
      <c r="G264" s="80">
        <f t="shared" si="8"/>
        <v>0.15</v>
      </c>
    </row>
    <row r="265" spans="1:9" ht="15.75" customHeight="1">
      <c r="A265" s="80"/>
      <c r="B265" s="80" t="s">
        <v>285</v>
      </c>
      <c r="C265" s="80"/>
      <c r="D265" s="80"/>
      <c r="E265" s="80"/>
      <c r="F265" s="80"/>
      <c r="G265" s="86">
        <f>SUM(G255:G264)</f>
        <v>6.34</v>
      </c>
    </row>
    <row r="266" spans="1:9">
      <c r="A266" s="90"/>
      <c r="B266" s="77"/>
      <c r="C266" s="77"/>
      <c r="D266" s="77"/>
      <c r="E266" s="77"/>
      <c r="F266" s="77"/>
      <c r="G266" s="77"/>
    </row>
    <row r="267" spans="1:9">
      <c r="A267" s="90" t="s">
        <v>332</v>
      </c>
      <c r="B267" s="77"/>
      <c r="C267" s="77"/>
      <c r="D267" s="77"/>
      <c r="E267" s="77"/>
      <c r="F267" s="77"/>
      <c r="G267" s="77"/>
    </row>
    <row r="268" spans="1:9">
      <c r="A268" s="283" t="s">
        <v>262</v>
      </c>
      <c r="B268" s="283" t="s">
        <v>263</v>
      </c>
      <c r="C268" s="283" t="s">
        <v>264</v>
      </c>
      <c r="D268" s="284" t="s">
        <v>265</v>
      </c>
      <c r="E268" s="283" t="s">
        <v>266</v>
      </c>
      <c r="F268" s="283" t="s">
        <v>267</v>
      </c>
      <c r="G268" s="80" t="s">
        <v>268</v>
      </c>
    </row>
    <row r="269" spans="1:9">
      <c r="A269" s="283"/>
      <c r="B269" s="283"/>
      <c r="C269" s="283"/>
      <c r="D269" s="284"/>
      <c r="E269" s="283"/>
      <c r="F269" s="283"/>
      <c r="G269" s="80" t="s">
        <v>269</v>
      </c>
    </row>
    <row r="270" spans="1:9" ht="15.75" customHeight="1">
      <c r="A270" s="81">
        <v>1</v>
      </c>
      <c r="B270" s="80" t="s">
        <v>292</v>
      </c>
      <c r="C270" s="81" t="s">
        <v>271</v>
      </c>
      <c r="D270" s="80">
        <v>1.3</v>
      </c>
      <c r="E270" s="80">
        <v>1</v>
      </c>
      <c r="F270" s="184">
        <v>0.88</v>
      </c>
      <c r="G270" s="84">
        <f>F270*D270/E270</f>
        <v>1.1439999999999999</v>
      </c>
      <c r="H270" s="83">
        <v>258</v>
      </c>
      <c r="I270" s="83">
        <v>1000</v>
      </c>
    </row>
    <row r="271" spans="1:9" ht="15.75" customHeight="1">
      <c r="A271" s="81">
        <v>2</v>
      </c>
      <c r="B271" s="80" t="s">
        <v>304</v>
      </c>
      <c r="C271" s="81" t="s">
        <v>271</v>
      </c>
      <c r="D271" s="80">
        <v>150</v>
      </c>
      <c r="E271" s="80">
        <v>1</v>
      </c>
      <c r="F271" s="184">
        <v>7.1999999999999998E-3</v>
      </c>
      <c r="G271" s="80">
        <f>F271*D271/E271</f>
        <v>1.08</v>
      </c>
      <c r="H271" s="83">
        <v>2.2000000000000002</v>
      </c>
      <c r="I271" s="83">
        <v>1000</v>
      </c>
    </row>
    <row r="272" spans="1:9" ht="15.75" customHeight="1">
      <c r="A272" s="81">
        <v>3</v>
      </c>
      <c r="B272" s="80" t="s">
        <v>333</v>
      </c>
      <c r="C272" s="81" t="s">
        <v>80</v>
      </c>
      <c r="D272" s="80">
        <v>1</v>
      </c>
      <c r="E272" s="80">
        <v>25</v>
      </c>
      <c r="F272" s="184">
        <v>18</v>
      </c>
      <c r="G272" s="80">
        <f t="shared" ref="G272:G281" si="9">F272*D272/E272</f>
        <v>0.72</v>
      </c>
    </row>
    <row r="273" spans="1:9" ht="15.75" customHeight="1">
      <c r="A273" s="81">
        <v>4</v>
      </c>
      <c r="B273" s="80" t="s">
        <v>322</v>
      </c>
      <c r="C273" s="81" t="s">
        <v>80</v>
      </c>
      <c r="D273" s="80">
        <v>1</v>
      </c>
      <c r="E273" s="80">
        <v>50</v>
      </c>
      <c r="F273" s="184">
        <v>15</v>
      </c>
      <c r="G273" s="80">
        <f t="shared" si="9"/>
        <v>0.3</v>
      </c>
    </row>
    <row r="274" spans="1:9" ht="15.75" customHeight="1">
      <c r="A274" s="81">
        <v>5</v>
      </c>
      <c r="B274" s="80" t="s">
        <v>323</v>
      </c>
      <c r="C274" s="81" t="s">
        <v>80</v>
      </c>
      <c r="D274" s="80">
        <v>1</v>
      </c>
      <c r="E274" s="80">
        <v>5</v>
      </c>
      <c r="F274" s="184">
        <v>7</v>
      </c>
      <c r="G274" s="80">
        <f t="shared" si="9"/>
        <v>1.4</v>
      </c>
    </row>
    <row r="275" spans="1:9" ht="15.75" customHeight="1">
      <c r="A275" s="81">
        <v>6</v>
      </c>
      <c r="B275" s="80" t="s">
        <v>334</v>
      </c>
      <c r="C275" s="81" t="s">
        <v>80</v>
      </c>
      <c r="D275" s="80">
        <v>1</v>
      </c>
      <c r="E275" s="80">
        <v>2</v>
      </c>
      <c r="F275" s="184">
        <v>2.7</v>
      </c>
      <c r="G275" s="80">
        <f t="shared" si="9"/>
        <v>1.35</v>
      </c>
    </row>
    <row r="276" spans="1:9" ht="15.75" customHeight="1">
      <c r="A276" s="81">
        <v>7</v>
      </c>
      <c r="B276" s="80" t="s">
        <v>280</v>
      </c>
      <c r="C276" s="81" t="s">
        <v>80</v>
      </c>
      <c r="D276" s="80">
        <v>1</v>
      </c>
      <c r="E276" s="80">
        <v>5</v>
      </c>
      <c r="F276" s="184">
        <v>29</v>
      </c>
      <c r="G276" s="80">
        <f t="shared" si="9"/>
        <v>5.8</v>
      </c>
    </row>
    <row r="277" spans="1:9" ht="15.75" customHeight="1">
      <c r="A277" s="81">
        <v>8</v>
      </c>
      <c r="B277" s="80" t="s">
        <v>282</v>
      </c>
      <c r="C277" s="81" t="s">
        <v>80</v>
      </c>
      <c r="D277" s="80">
        <v>1</v>
      </c>
      <c r="E277" s="80">
        <v>100</v>
      </c>
      <c r="F277" s="184">
        <v>36</v>
      </c>
      <c r="G277" s="80">
        <f t="shared" si="9"/>
        <v>0.36</v>
      </c>
    </row>
    <row r="278" spans="1:9" ht="15.75" customHeight="1">
      <c r="A278" s="81">
        <v>9</v>
      </c>
      <c r="B278" s="80" t="s">
        <v>307</v>
      </c>
      <c r="C278" s="81" t="s">
        <v>80</v>
      </c>
      <c r="D278" s="80">
        <v>1</v>
      </c>
      <c r="E278" s="80">
        <v>100</v>
      </c>
      <c r="F278" s="184">
        <v>50</v>
      </c>
      <c r="G278" s="80">
        <f t="shared" si="9"/>
        <v>0.5</v>
      </c>
    </row>
    <row r="279" spans="1:9" ht="15.75" customHeight="1">
      <c r="A279" s="81">
        <v>10</v>
      </c>
      <c r="B279" s="80" t="s">
        <v>316</v>
      </c>
      <c r="C279" s="81" t="s">
        <v>80</v>
      </c>
      <c r="D279" s="80">
        <v>1</v>
      </c>
      <c r="E279" s="80">
        <v>500</v>
      </c>
      <c r="F279" s="184">
        <v>50</v>
      </c>
      <c r="G279" s="80">
        <f t="shared" si="9"/>
        <v>0.1</v>
      </c>
    </row>
    <row r="280" spans="1:9" ht="15.75" customHeight="1">
      <c r="A280" s="81">
        <v>11</v>
      </c>
      <c r="B280" s="80" t="s">
        <v>331</v>
      </c>
      <c r="C280" s="81" t="s">
        <v>271</v>
      </c>
      <c r="D280" s="80">
        <v>1.5</v>
      </c>
      <c r="E280" s="80">
        <v>1</v>
      </c>
      <c r="F280" s="184">
        <v>0.15</v>
      </c>
      <c r="G280" s="80">
        <f t="shared" si="9"/>
        <v>0.22500000000000001</v>
      </c>
    </row>
    <row r="281" spans="1:9" ht="15.75" customHeight="1">
      <c r="A281" s="81">
        <v>12</v>
      </c>
      <c r="B281" s="93" t="s">
        <v>335</v>
      </c>
      <c r="C281" s="94" t="s">
        <v>80</v>
      </c>
      <c r="D281" s="93">
        <v>1</v>
      </c>
      <c r="E281" s="93">
        <v>100</v>
      </c>
      <c r="F281" s="93">
        <v>16</v>
      </c>
      <c r="G281" s="93">
        <f t="shared" si="9"/>
        <v>0.16</v>
      </c>
    </row>
    <row r="282" spans="1:9" ht="15.75" customHeight="1">
      <c r="A282" s="80"/>
      <c r="B282" s="80" t="s">
        <v>285</v>
      </c>
      <c r="C282" s="80"/>
      <c r="D282" s="80"/>
      <c r="E282" s="80"/>
      <c r="F282" s="184"/>
      <c r="G282" s="86">
        <f>SUM(G270:G281)</f>
        <v>13.14</v>
      </c>
    </row>
    <row r="283" spans="1:9">
      <c r="A283" s="90"/>
      <c r="B283" s="77"/>
      <c r="C283" s="77"/>
      <c r="D283" s="77"/>
      <c r="E283" s="77"/>
      <c r="F283" s="77"/>
      <c r="G283" s="77"/>
    </row>
    <row r="284" spans="1:9">
      <c r="A284" s="90" t="s">
        <v>336</v>
      </c>
      <c r="B284" s="77"/>
      <c r="C284" s="77"/>
      <c r="D284" s="77"/>
      <c r="E284" s="77"/>
      <c r="F284" s="77"/>
      <c r="G284" s="77"/>
    </row>
    <row r="285" spans="1:9">
      <c r="A285" s="90"/>
      <c r="B285" s="77"/>
      <c r="C285" s="77"/>
      <c r="D285" s="77"/>
      <c r="E285" s="77"/>
      <c r="F285" s="77"/>
      <c r="G285" s="77"/>
    </row>
    <row r="286" spans="1:9">
      <c r="A286" s="283" t="s">
        <v>262</v>
      </c>
      <c r="B286" s="283" t="s">
        <v>263</v>
      </c>
      <c r="C286" s="283" t="s">
        <v>264</v>
      </c>
      <c r="D286" s="284" t="s">
        <v>265</v>
      </c>
      <c r="E286" s="283" t="s">
        <v>266</v>
      </c>
      <c r="F286" s="283" t="s">
        <v>267</v>
      </c>
      <c r="G286" s="80" t="s">
        <v>268</v>
      </c>
    </row>
    <row r="287" spans="1:9">
      <c r="A287" s="283"/>
      <c r="B287" s="283"/>
      <c r="C287" s="283"/>
      <c r="D287" s="284"/>
      <c r="E287" s="283"/>
      <c r="F287" s="283"/>
      <c r="G287" s="80" t="s">
        <v>269</v>
      </c>
    </row>
    <row r="288" spans="1:9" ht="15.75" customHeight="1">
      <c r="A288" s="81">
        <v>1</v>
      </c>
      <c r="B288" s="80" t="s">
        <v>292</v>
      </c>
      <c r="C288" s="81" t="s">
        <v>271</v>
      </c>
      <c r="D288" s="80">
        <v>1.3</v>
      </c>
      <c r="E288" s="80">
        <v>1</v>
      </c>
      <c r="F288" s="184">
        <v>0.88</v>
      </c>
      <c r="G288" s="84">
        <f>F288*D288/E288</f>
        <v>1.1439999999999999</v>
      </c>
      <c r="H288" s="83">
        <v>258</v>
      </c>
      <c r="I288" s="83">
        <v>1000</v>
      </c>
    </row>
    <row r="289" spans="1:9" ht="15.75" customHeight="1">
      <c r="A289" s="81">
        <v>2</v>
      </c>
      <c r="B289" s="80" t="s">
        <v>304</v>
      </c>
      <c r="C289" s="81" t="s">
        <v>271</v>
      </c>
      <c r="D289" s="80">
        <v>300</v>
      </c>
      <c r="E289" s="80">
        <v>1</v>
      </c>
      <c r="F289" s="184">
        <v>7.1999999999999998E-3</v>
      </c>
      <c r="G289" s="80">
        <f>F289*D289/E289</f>
        <v>2.16</v>
      </c>
      <c r="H289" s="83">
        <v>2.2000000000000002</v>
      </c>
      <c r="I289" s="83">
        <v>1000</v>
      </c>
    </row>
    <row r="290" spans="1:9" ht="15.75" customHeight="1">
      <c r="A290" s="81">
        <v>3</v>
      </c>
      <c r="B290" s="80" t="s">
        <v>333</v>
      </c>
      <c r="C290" s="81" t="s">
        <v>80</v>
      </c>
      <c r="D290" s="80">
        <v>1</v>
      </c>
      <c r="E290" s="80">
        <v>25</v>
      </c>
      <c r="F290" s="184">
        <v>18</v>
      </c>
      <c r="G290" s="80">
        <f t="shared" ref="G290:G300" si="10">F290*D290/E290</f>
        <v>0.72</v>
      </c>
    </row>
    <row r="291" spans="1:9" ht="15.75" customHeight="1">
      <c r="A291" s="81">
        <v>4</v>
      </c>
      <c r="B291" s="80" t="s">
        <v>322</v>
      </c>
      <c r="C291" s="81" t="s">
        <v>80</v>
      </c>
      <c r="D291" s="80">
        <v>1</v>
      </c>
      <c r="E291" s="80">
        <v>50</v>
      </c>
      <c r="F291" s="184">
        <v>15</v>
      </c>
      <c r="G291" s="80">
        <f t="shared" si="10"/>
        <v>0.3</v>
      </c>
    </row>
    <row r="292" spans="1:9" ht="15.75" customHeight="1">
      <c r="A292" s="81">
        <v>5</v>
      </c>
      <c r="B292" s="80" t="s">
        <v>323</v>
      </c>
      <c r="C292" s="81" t="s">
        <v>80</v>
      </c>
      <c r="D292" s="80">
        <v>1</v>
      </c>
      <c r="E292" s="80">
        <v>5</v>
      </c>
      <c r="F292" s="184">
        <v>7</v>
      </c>
      <c r="G292" s="80">
        <f t="shared" si="10"/>
        <v>1.4</v>
      </c>
    </row>
    <row r="293" spans="1:9" ht="15.75" customHeight="1">
      <c r="A293" s="81">
        <v>6</v>
      </c>
      <c r="B293" s="80" t="s">
        <v>334</v>
      </c>
      <c r="C293" s="81" t="s">
        <v>80</v>
      </c>
      <c r="D293" s="80">
        <v>1</v>
      </c>
      <c r="E293" s="80">
        <v>2</v>
      </c>
      <c r="F293" s="184">
        <v>2.7</v>
      </c>
      <c r="G293" s="80">
        <f t="shared" si="10"/>
        <v>1.35</v>
      </c>
    </row>
    <row r="294" spans="1:9" ht="15.75" customHeight="1">
      <c r="A294" s="81">
        <v>7</v>
      </c>
      <c r="B294" s="80" t="s">
        <v>280</v>
      </c>
      <c r="C294" s="81" t="s">
        <v>80</v>
      </c>
      <c r="D294" s="80">
        <v>1</v>
      </c>
      <c r="E294" s="80">
        <v>5</v>
      </c>
      <c r="F294" s="184">
        <v>29</v>
      </c>
      <c r="G294" s="80">
        <f t="shared" si="10"/>
        <v>5.8</v>
      </c>
    </row>
    <row r="295" spans="1:9" ht="15.75" customHeight="1">
      <c r="A295" s="81">
        <v>8</v>
      </c>
      <c r="B295" s="80" t="s">
        <v>282</v>
      </c>
      <c r="C295" s="81" t="s">
        <v>80</v>
      </c>
      <c r="D295" s="80">
        <v>1</v>
      </c>
      <c r="E295" s="80">
        <v>100</v>
      </c>
      <c r="F295" s="184">
        <v>36</v>
      </c>
      <c r="G295" s="80">
        <f t="shared" si="10"/>
        <v>0.36</v>
      </c>
    </row>
    <row r="296" spans="1:9" ht="15.75" customHeight="1">
      <c r="A296" s="81">
        <v>9</v>
      </c>
      <c r="B296" s="80" t="s">
        <v>307</v>
      </c>
      <c r="C296" s="81" t="s">
        <v>80</v>
      </c>
      <c r="D296" s="80">
        <v>1</v>
      </c>
      <c r="E296" s="80">
        <v>100</v>
      </c>
      <c r="F296" s="184">
        <v>50</v>
      </c>
      <c r="G296" s="80">
        <f t="shared" si="10"/>
        <v>0.5</v>
      </c>
    </row>
    <row r="297" spans="1:9" ht="15.75" customHeight="1">
      <c r="A297" s="81">
        <v>10</v>
      </c>
      <c r="B297" s="80" t="s">
        <v>316</v>
      </c>
      <c r="C297" s="81" t="s">
        <v>80</v>
      </c>
      <c r="D297" s="80">
        <v>1</v>
      </c>
      <c r="E297" s="80">
        <v>500</v>
      </c>
      <c r="F297" s="184">
        <v>50</v>
      </c>
      <c r="G297" s="80">
        <f t="shared" si="10"/>
        <v>0.1</v>
      </c>
    </row>
    <row r="298" spans="1:9" ht="15.75" customHeight="1">
      <c r="A298" s="81">
        <v>11</v>
      </c>
      <c r="B298" s="80" t="s">
        <v>331</v>
      </c>
      <c r="C298" s="81" t="s">
        <v>271</v>
      </c>
      <c r="D298" s="80">
        <v>1.5</v>
      </c>
      <c r="E298" s="80">
        <v>1</v>
      </c>
      <c r="F298" s="184">
        <v>0.15</v>
      </c>
      <c r="G298" s="80">
        <f t="shared" si="10"/>
        <v>0.22500000000000001</v>
      </c>
    </row>
    <row r="299" spans="1:9" ht="15.75" customHeight="1">
      <c r="A299" s="81">
        <v>12</v>
      </c>
      <c r="B299" s="80" t="s">
        <v>335</v>
      </c>
      <c r="C299" s="81" t="s">
        <v>80</v>
      </c>
      <c r="D299" s="80">
        <v>1</v>
      </c>
      <c r="E299" s="80">
        <v>100</v>
      </c>
      <c r="F299" s="184">
        <v>16</v>
      </c>
      <c r="G299" s="80">
        <f t="shared" si="10"/>
        <v>0.16</v>
      </c>
    </row>
    <row r="300" spans="1:9" ht="15.75" customHeight="1">
      <c r="A300" s="81">
        <v>13</v>
      </c>
      <c r="B300" s="80" t="s">
        <v>337</v>
      </c>
      <c r="C300" s="81" t="s">
        <v>271</v>
      </c>
      <c r="D300" s="80">
        <v>0.15</v>
      </c>
      <c r="E300" s="80">
        <v>1</v>
      </c>
      <c r="F300" s="184">
        <v>20.7</v>
      </c>
      <c r="G300" s="82">
        <f t="shared" si="10"/>
        <v>3.11</v>
      </c>
    </row>
    <row r="301" spans="1:9" ht="15.75" customHeight="1">
      <c r="A301" s="80"/>
      <c r="B301" s="80" t="s">
        <v>285</v>
      </c>
      <c r="C301" s="80"/>
      <c r="D301" s="80"/>
      <c r="E301" s="80"/>
      <c r="F301" s="80"/>
      <c r="G301" s="86">
        <f>SUM(G288:G300)</f>
        <v>17.329999999999998</v>
      </c>
    </row>
    <row r="302" spans="1:9">
      <c r="A302" s="90"/>
      <c r="B302" s="77"/>
      <c r="C302" s="77"/>
      <c r="D302" s="77"/>
      <c r="E302" s="77"/>
      <c r="F302" s="77"/>
      <c r="G302" s="77"/>
    </row>
    <row r="303" spans="1:9">
      <c r="A303" s="90" t="s">
        <v>338</v>
      </c>
      <c r="B303" s="77"/>
      <c r="C303" s="77"/>
      <c r="D303" s="77"/>
      <c r="E303" s="77"/>
      <c r="F303" s="77"/>
      <c r="G303" s="77"/>
    </row>
    <row r="304" spans="1:9">
      <c r="A304" s="90"/>
      <c r="B304" s="77"/>
      <c r="C304" s="77"/>
      <c r="D304" s="77"/>
      <c r="E304" s="77"/>
      <c r="F304" s="77"/>
      <c r="G304" s="95"/>
    </row>
    <row r="305" spans="1:9">
      <c r="A305" s="283" t="s">
        <v>262</v>
      </c>
      <c r="B305" s="283" t="s">
        <v>263</v>
      </c>
      <c r="C305" s="283" t="s">
        <v>264</v>
      </c>
      <c r="D305" s="284" t="s">
        <v>265</v>
      </c>
      <c r="E305" s="283" t="s">
        <v>266</v>
      </c>
      <c r="F305" s="283" t="s">
        <v>267</v>
      </c>
      <c r="G305" s="80" t="s">
        <v>268</v>
      </c>
    </row>
    <row r="306" spans="1:9">
      <c r="A306" s="283"/>
      <c r="B306" s="283"/>
      <c r="C306" s="283"/>
      <c r="D306" s="284"/>
      <c r="E306" s="283"/>
      <c r="F306" s="283"/>
      <c r="G306" s="80" t="s">
        <v>269</v>
      </c>
    </row>
    <row r="307" spans="1:9" ht="15.75" customHeight="1">
      <c r="A307" s="81">
        <v>1</v>
      </c>
      <c r="B307" s="80" t="s">
        <v>292</v>
      </c>
      <c r="C307" s="81" t="s">
        <v>271</v>
      </c>
      <c r="D307" s="80">
        <v>1.25</v>
      </c>
      <c r="E307" s="80">
        <v>1</v>
      </c>
      <c r="F307" s="184">
        <v>0.88</v>
      </c>
      <c r="G307" s="84">
        <f>F307*D307/E307</f>
        <v>1.1000000000000001</v>
      </c>
      <c r="H307" s="83">
        <v>258</v>
      </c>
      <c r="I307" s="83">
        <v>1000</v>
      </c>
    </row>
    <row r="308" spans="1:9" ht="15.75" customHeight="1">
      <c r="A308" s="81">
        <v>2</v>
      </c>
      <c r="B308" s="80" t="s">
        <v>304</v>
      </c>
      <c r="C308" s="81" t="s">
        <v>271</v>
      </c>
      <c r="D308" s="80">
        <v>30</v>
      </c>
      <c r="E308" s="80">
        <v>1</v>
      </c>
      <c r="F308" s="184">
        <v>7.1999999999999998E-3</v>
      </c>
      <c r="G308" s="80">
        <f>F308*D308/E308</f>
        <v>0.216</v>
      </c>
      <c r="H308" s="83">
        <v>2.2000000000000002</v>
      </c>
      <c r="I308" s="83">
        <v>1000</v>
      </c>
    </row>
    <row r="309" spans="1:9" ht="15.75" customHeight="1">
      <c r="A309" s="81">
        <v>3</v>
      </c>
      <c r="B309" s="80" t="s">
        <v>339</v>
      </c>
      <c r="C309" s="81" t="s">
        <v>271</v>
      </c>
      <c r="D309" s="80">
        <v>1</v>
      </c>
      <c r="E309" s="80">
        <v>1</v>
      </c>
      <c r="F309" s="184">
        <v>5.0599999999999996</v>
      </c>
      <c r="G309" s="82">
        <f t="shared" ref="G309:G314" si="11">F309*D309/E309</f>
        <v>5.0599999999999996</v>
      </c>
    </row>
    <row r="310" spans="1:9" ht="15.75" customHeight="1">
      <c r="A310" s="81">
        <v>4</v>
      </c>
      <c r="B310" s="80" t="s">
        <v>323</v>
      </c>
      <c r="C310" s="81" t="s">
        <v>80</v>
      </c>
      <c r="D310" s="80">
        <v>1</v>
      </c>
      <c r="E310" s="80">
        <v>20</v>
      </c>
      <c r="F310" s="184">
        <v>7</v>
      </c>
      <c r="G310" s="82">
        <f t="shared" si="11"/>
        <v>0.35</v>
      </c>
    </row>
    <row r="311" spans="1:9" ht="15.75" customHeight="1">
      <c r="A311" s="81">
        <v>5</v>
      </c>
      <c r="B311" s="80" t="s">
        <v>334</v>
      </c>
      <c r="C311" s="81" t="s">
        <v>80</v>
      </c>
      <c r="D311" s="80">
        <v>1</v>
      </c>
      <c r="E311" s="80">
        <v>5</v>
      </c>
      <c r="F311" s="184">
        <v>2.7</v>
      </c>
      <c r="G311" s="82">
        <f t="shared" si="11"/>
        <v>0.54</v>
      </c>
    </row>
    <row r="312" spans="1:9" ht="15.75" customHeight="1">
      <c r="A312" s="81">
        <v>6</v>
      </c>
      <c r="B312" s="80" t="s">
        <v>280</v>
      </c>
      <c r="C312" s="81" t="s">
        <v>80</v>
      </c>
      <c r="D312" s="80">
        <v>1</v>
      </c>
      <c r="E312" s="80">
        <v>10</v>
      </c>
      <c r="F312" s="184">
        <v>29</v>
      </c>
      <c r="G312" s="82">
        <f t="shared" si="11"/>
        <v>2.9</v>
      </c>
    </row>
    <row r="313" spans="1:9" ht="15.75" customHeight="1">
      <c r="A313" s="81">
        <v>7</v>
      </c>
      <c r="B313" s="80" t="s">
        <v>307</v>
      </c>
      <c r="C313" s="81" t="s">
        <v>80</v>
      </c>
      <c r="D313" s="80">
        <v>1</v>
      </c>
      <c r="E313" s="80">
        <v>150</v>
      </c>
      <c r="F313" s="184">
        <v>50</v>
      </c>
      <c r="G313" s="82">
        <f t="shared" si="11"/>
        <v>0.33</v>
      </c>
    </row>
    <row r="314" spans="1:9" ht="15.75" customHeight="1">
      <c r="A314" s="81">
        <v>8</v>
      </c>
      <c r="B314" s="80" t="s">
        <v>328</v>
      </c>
      <c r="C314" s="81" t="s">
        <v>271</v>
      </c>
      <c r="D314" s="80">
        <v>1.5</v>
      </c>
      <c r="E314" s="80">
        <v>1</v>
      </c>
      <c r="F314" s="184">
        <v>0.02</v>
      </c>
      <c r="G314" s="82">
        <f t="shared" si="11"/>
        <v>0.03</v>
      </c>
    </row>
    <row r="315" spans="1:9" ht="15.75" customHeight="1">
      <c r="A315" s="80"/>
      <c r="B315" s="80" t="s">
        <v>285</v>
      </c>
      <c r="C315" s="80"/>
      <c r="D315" s="80"/>
      <c r="E315" s="80"/>
      <c r="F315" s="80"/>
      <c r="G315" s="86">
        <f>SUM(G307:G314)</f>
        <v>10.53</v>
      </c>
    </row>
    <row r="316" spans="1:9">
      <c r="A316" s="90"/>
      <c r="B316" s="77"/>
      <c r="C316" s="77"/>
      <c r="D316" s="77"/>
      <c r="E316" s="77"/>
      <c r="F316" s="77"/>
      <c r="G316" s="77"/>
    </row>
    <row r="317" spans="1:9">
      <c r="A317" s="90" t="s">
        <v>340</v>
      </c>
      <c r="B317" s="77"/>
      <c r="C317" s="77"/>
      <c r="D317" s="77"/>
      <c r="E317" s="77"/>
      <c r="F317" s="77"/>
      <c r="G317" s="77"/>
    </row>
    <row r="318" spans="1:9">
      <c r="A318" s="90"/>
      <c r="B318" s="77"/>
      <c r="C318" s="77"/>
      <c r="D318" s="77"/>
      <c r="E318" s="77"/>
      <c r="F318" s="77"/>
      <c r="G318" s="77"/>
    </row>
    <row r="319" spans="1:9">
      <c r="A319" s="283" t="s">
        <v>262</v>
      </c>
      <c r="B319" s="283" t="s">
        <v>263</v>
      </c>
      <c r="C319" s="283" t="s">
        <v>264</v>
      </c>
      <c r="D319" s="284" t="s">
        <v>265</v>
      </c>
      <c r="E319" s="283" t="s">
        <v>266</v>
      </c>
      <c r="F319" s="283" t="s">
        <v>267</v>
      </c>
      <c r="G319" s="80" t="s">
        <v>268</v>
      </c>
    </row>
    <row r="320" spans="1:9">
      <c r="A320" s="283"/>
      <c r="B320" s="283"/>
      <c r="C320" s="283"/>
      <c r="D320" s="284"/>
      <c r="E320" s="283"/>
      <c r="F320" s="283"/>
      <c r="G320" s="80" t="s">
        <v>269</v>
      </c>
    </row>
    <row r="321" spans="1:9" ht="15.75" customHeight="1">
      <c r="A321" s="81">
        <v>1</v>
      </c>
      <c r="B321" s="80" t="s">
        <v>292</v>
      </c>
      <c r="C321" s="81" t="s">
        <v>271</v>
      </c>
      <c r="D321" s="80">
        <v>1.3</v>
      </c>
      <c r="E321" s="80">
        <v>1</v>
      </c>
      <c r="F321" s="184">
        <v>0.88</v>
      </c>
      <c r="G321" s="84">
        <f>F321*D321/E321</f>
        <v>1.1439999999999999</v>
      </c>
      <c r="H321" s="83">
        <v>258</v>
      </c>
      <c r="I321" s="83">
        <v>1000</v>
      </c>
    </row>
    <row r="322" spans="1:9" ht="15.75" customHeight="1">
      <c r="A322" s="81">
        <v>2</v>
      </c>
      <c r="B322" s="80" t="s">
        <v>304</v>
      </c>
      <c r="C322" s="81" t="s">
        <v>271</v>
      </c>
      <c r="D322" s="80">
        <v>150</v>
      </c>
      <c r="E322" s="80">
        <v>1</v>
      </c>
      <c r="F322" s="184">
        <v>7.1999999999999998E-3</v>
      </c>
      <c r="G322" s="80">
        <f>F322*D322/E322</f>
        <v>1.08</v>
      </c>
      <c r="H322" s="83">
        <v>2.2000000000000002</v>
      </c>
      <c r="I322" s="83">
        <v>1000</v>
      </c>
    </row>
    <row r="323" spans="1:9" ht="15.75" customHeight="1">
      <c r="A323" s="81">
        <v>3</v>
      </c>
      <c r="B323" s="80" t="s">
        <v>341</v>
      </c>
      <c r="C323" s="81" t="s">
        <v>271</v>
      </c>
      <c r="D323" s="80">
        <v>0.15</v>
      </c>
      <c r="E323" s="80">
        <v>1</v>
      </c>
      <c r="F323" s="184">
        <v>20.7</v>
      </c>
      <c r="G323" s="82">
        <f t="shared" ref="G323:G331" si="12">F323*D323/E323</f>
        <v>3.11</v>
      </c>
    </row>
    <row r="324" spans="1:9" ht="15.75" customHeight="1">
      <c r="A324" s="81">
        <v>4</v>
      </c>
      <c r="B324" s="80" t="s">
        <v>342</v>
      </c>
      <c r="C324" s="81" t="s">
        <v>80</v>
      </c>
      <c r="D324" s="80">
        <v>1</v>
      </c>
      <c r="E324" s="80">
        <v>50</v>
      </c>
      <c r="F324" s="184">
        <v>18</v>
      </c>
      <c r="G324" s="82">
        <f t="shared" si="12"/>
        <v>0.36</v>
      </c>
    </row>
    <row r="325" spans="1:9" ht="15.75" customHeight="1">
      <c r="A325" s="81">
        <v>5</v>
      </c>
      <c r="B325" s="80" t="s">
        <v>343</v>
      </c>
      <c r="C325" s="81" t="s">
        <v>80</v>
      </c>
      <c r="D325" s="80">
        <v>1</v>
      </c>
      <c r="E325" s="80">
        <v>100</v>
      </c>
      <c r="F325" s="184">
        <v>15</v>
      </c>
      <c r="G325" s="82">
        <f t="shared" si="12"/>
        <v>0.15</v>
      </c>
    </row>
    <row r="326" spans="1:9" ht="15.75" customHeight="1">
      <c r="A326" s="81">
        <v>6</v>
      </c>
      <c r="B326" s="80" t="s">
        <v>344</v>
      </c>
      <c r="C326" s="81" t="s">
        <v>80</v>
      </c>
      <c r="D326" s="80">
        <v>1</v>
      </c>
      <c r="E326" s="80">
        <v>5</v>
      </c>
      <c r="F326" s="184">
        <v>7</v>
      </c>
      <c r="G326" s="82">
        <f t="shared" si="12"/>
        <v>1.4</v>
      </c>
    </row>
    <row r="327" spans="1:9" ht="15.75" customHeight="1">
      <c r="A327" s="81">
        <v>7</v>
      </c>
      <c r="B327" s="80" t="s">
        <v>345</v>
      </c>
      <c r="C327" s="81" t="s">
        <v>80</v>
      </c>
      <c r="D327" s="80">
        <v>1</v>
      </c>
      <c r="E327" s="80">
        <v>2</v>
      </c>
      <c r="F327" s="184">
        <v>2.7</v>
      </c>
      <c r="G327" s="82">
        <f t="shared" si="12"/>
        <v>1.35</v>
      </c>
    </row>
    <row r="328" spans="1:9" ht="15.75" customHeight="1">
      <c r="A328" s="81">
        <v>8</v>
      </c>
      <c r="B328" s="80" t="s">
        <v>280</v>
      </c>
      <c r="C328" s="81" t="s">
        <v>80</v>
      </c>
      <c r="D328" s="80">
        <v>1</v>
      </c>
      <c r="E328" s="80">
        <v>5</v>
      </c>
      <c r="F328" s="184">
        <v>29</v>
      </c>
      <c r="G328" s="82">
        <f t="shared" si="12"/>
        <v>5.8</v>
      </c>
    </row>
    <row r="329" spans="1:9" ht="15.75" customHeight="1">
      <c r="A329" s="81">
        <v>9</v>
      </c>
      <c r="B329" s="80" t="s">
        <v>282</v>
      </c>
      <c r="C329" s="81" t="s">
        <v>80</v>
      </c>
      <c r="D329" s="80">
        <v>1</v>
      </c>
      <c r="E329" s="80">
        <v>100</v>
      </c>
      <c r="F329" s="184">
        <v>36</v>
      </c>
      <c r="G329" s="82">
        <f t="shared" si="12"/>
        <v>0.36</v>
      </c>
    </row>
    <row r="330" spans="1:9" ht="15.75" customHeight="1">
      <c r="A330" s="81">
        <v>10</v>
      </c>
      <c r="B330" s="80" t="s">
        <v>346</v>
      </c>
      <c r="C330" s="81" t="s">
        <v>80</v>
      </c>
      <c r="D330" s="80">
        <v>1</v>
      </c>
      <c r="E330" s="80">
        <v>100</v>
      </c>
      <c r="F330" s="184">
        <v>50</v>
      </c>
      <c r="G330" s="82">
        <f t="shared" si="12"/>
        <v>0.5</v>
      </c>
    </row>
    <row r="331" spans="1:9" ht="15.75" customHeight="1">
      <c r="A331" s="81">
        <v>11</v>
      </c>
      <c r="B331" s="80" t="s">
        <v>316</v>
      </c>
      <c r="C331" s="81" t="s">
        <v>80</v>
      </c>
      <c r="D331" s="80">
        <v>1</v>
      </c>
      <c r="E331" s="80">
        <v>500</v>
      </c>
      <c r="F331" s="184">
        <v>50</v>
      </c>
      <c r="G331" s="82">
        <f t="shared" si="12"/>
        <v>0.1</v>
      </c>
    </row>
    <row r="332" spans="1:9" ht="15.75" customHeight="1">
      <c r="A332" s="81">
        <v>12</v>
      </c>
      <c r="B332" s="80"/>
      <c r="C332" s="80"/>
      <c r="D332" s="80"/>
      <c r="E332" s="80"/>
      <c r="F332" s="80"/>
      <c r="G332" s="82"/>
    </row>
    <row r="333" spans="1:9" ht="15.75" customHeight="1">
      <c r="A333" s="80"/>
      <c r="B333" s="80" t="s">
        <v>285</v>
      </c>
      <c r="C333" s="80"/>
      <c r="D333" s="80"/>
      <c r="E333" s="80"/>
      <c r="F333" s="80"/>
      <c r="G333" s="86">
        <f>SUM(G321:G332)</f>
        <v>15.35</v>
      </c>
    </row>
    <row r="334" spans="1:9">
      <c r="A334" s="90"/>
      <c r="B334" s="77"/>
      <c r="C334" s="77"/>
      <c r="D334" s="77"/>
      <c r="E334" s="77"/>
      <c r="F334" s="77"/>
      <c r="G334" s="77"/>
    </row>
    <row r="335" spans="1:9">
      <c r="A335" s="90" t="s">
        <v>347</v>
      </c>
      <c r="B335" s="77"/>
      <c r="C335" s="77"/>
      <c r="D335" s="77"/>
      <c r="E335" s="77"/>
      <c r="F335" s="77"/>
      <c r="G335" s="77"/>
    </row>
    <row r="336" spans="1:9">
      <c r="A336" s="90"/>
      <c r="B336" s="77"/>
      <c r="C336" s="77"/>
      <c r="D336" s="77"/>
      <c r="E336" s="77"/>
      <c r="F336" s="77"/>
      <c r="G336" s="77"/>
    </row>
    <row r="337" spans="1:9">
      <c r="A337" s="283" t="s">
        <v>262</v>
      </c>
      <c r="B337" s="283" t="s">
        <v>263</v>
      </c>
      <c r="C337" s="283" t="s">
        <v>264</v>
      </c>
      <c r="D337" s="284" t="s">
        <v>265</v>
      </c>
      <c r="E337" s="283" t="s">
        <v>266</v>
      </c>
      <c r="F337" s="283" t="s">
        <v>267</v>
      </c>
      <c r="G337" s="80" t="s">
        <v>268</v>
      </c>
    </row>
    <row r="338" spans="1:9">
      <c r="A338" s="283"/>
      <c r="B338" s="283"/>
      <c r="C338" s="283"/>
      <c r="D338" s="284"/>
      <c r="E338" s="283"/>
      <c r="F338" s="283"/>
      <c r="G338" s="80" t="s">
        <v>269</v>
      </c>
    </row>
    <row r="339" spans="1:9" ht="15.75" customHeight="1">
      <c r="A339" s="81">
        <v>1</v>
      </c>
      <c r="B339" s="80" t="s">
        <v>292</v>
      </c>
      <c r="C339" s="81" t="s">
        <v>271</v>
      </c>
      <c r="D339" s="80">
        <v>1.3</v>
      </c>
      <c r="E339" s="80">
        <v>1</v>
      </c>
      <c r="F339" s="184">
        <v>0.88</v>
      </c>
      <c r="G339" s="84">
        <f>F339*D339/E339</f>
        <v>1.1439999999999999</v>
      </c>
      <c r="H339" s="83">
        <v>258</v>
      </c>
      <c r="I339" s="83">
        <v>1000</v>
      </c>
    </row>
    <row r="340" spans="1:9" ht="15.75" customHeight="1">
      <c r="A340" s="81">
        <v>2</v>
      </c>
      <c r="B340" s="80" t="s">
        <v>304</v>
      </c>
      <c r="C340" s="81" t="s">
        <v>271</v>
      </c>
      <c r="D340" s="80">
        <v>150</v>
      </c>
      <c r="E340" s="80">
        <v>1</v>
      </c>
      <c r="F340" s="184">
        <v>7.1999999999999998E-3</v>
      </c>
      <c r="G340" s="80">
        <f>F340*D340/E340</f>
        <v>1.08</v>
      </c>
      <c r="H340" s="83">
        <v>2.2000000000000002</v>
      </c>
      <c r="I340" s="83">
        <v>1000</v>
      </c>
    </row>
    <row r="341" spans="1:9" ht="15.75" customHeight="1">
      <c r="A341" s="81">
        <v>3</v>
      </c>
      <c r="B341" s="80" t="s">
        <v>341</v>
      </c>
      <c r="C341" s="81" t="s">
        <v>271</v>
      </c>
      <c r="D341" s="80">
        <v>0.15</v>
      </c>
      <c r="E341" s="80">
        <v>1</v>
      </c>
      <c r="F341" s="184">
        <v>20.7</v>
      </c>
      <c r="G341" s="82">
        <f t="shared" ref="G341:G350" si="13">F341*D341/E341</f>
        <v>3.11</v>
      </c>
    </row>
    <row r="342" spans="1:9" ht="15.75" customHeight="1">
      <c r="A342" s="81">
        <v>4</v>
      </c>
      <c r="B342" s="80" t="s">
        <v>342</v>
      </c>
      <c r="C342" s="81" t="s">
        <v>80</v>
      </c>
      <c r="D342" s="80">
        <v>1</v>
      </c>
      <c r="E342" s="80">
        <v>50</v>
      </c>
      <c r="F342" s="184">
        <v>18</v>
      </c>
      <c r="G342" s="82">
        <f t="shared" si="13"/>
        <v>0.36</v>
      </c>
    </row>
    <row r="343" spans="1:9" ht="15.75" customHeight="1">
      <c r="A343" s="81">
        <v>5</v>
      </c>
      <c r="B343" s="80" t="s">
        <v>343</v>
      </c>
      <c r="C343" s="81" t="s">
        <v>80</v>
      </c>
      <c r="D343" s="80">
        <v>1</v>
      </c>
      <c r="E343" s="80">
        <v>100</v>
      </c>
      <c r="F343" s="184">
        <v>15</v>
      </c>
      <c r="G343" s="82">
        <f t="shared" si="13"/>
        <v>0.15</v>
      </c>
    </row>
    <row r="344" spans="1:9" ht="15.75" customHeight="1">
      <c r="A344" s="81">
        <v>6</v>
      </c>
      <c r="B344" s="80" t="s">
        <v>344</v>
      </c>
      <c r="C344" s="81" t="s">
        <v>80</v>
      </c>
      <c r="D344" s="80">
        <v>1</v>
      </c>
      <c r="E344" s="80">
        <v>5</v>
      </c>
      <c r="F344" s="184">
        <v>7</v>
      </c>
      <c r="G344" s="82">
        <f t="shared" si="13"/>
        <v>1.4</v>
      </c>
    </row>
    <row r="345" spans="1:9" ht="15.75" customHeight="1">
      <c r="A345" s="81">
        <v>7</v>
      </c>
      <c r="B345" s="80" t="s">
        <v>345</v>
      </c>
      <c r="C345" s="81" t="s">
        <v>80</v>
      </c>
      <c r="D345" s="80">
        <v>1</v>
      </c>
      <c r="E345" s="80">
        <v>2</v>
      </c>
      <c r="F345" s="184">
        <v>2.7</v>
      </c>
      <c r="G345" s="82">
        <f t="shared" si="13"/>
        <v>1.35</v>
      </c>
    </row>
    <row r="346" spans="1:9" ht="15.75" customHeight="1">
      <c r="A346" s="81">
        <v>8</v>
      </c>
      <c r="B346" s="80" t="s">
        <v>280</v>
      </c>
      <c r="C346" s="81" t="s">
        <v>80</v>
      </c>
      <c r="D346" s="80">
        <v>1</v>
      </c>
      <c r="E346" s="80">
        <v>5</v>
      </c>
      <c r="F346" s="184">
        <v>29</v>
      </c>
      <c r="G346" s="82">
        <f t="shared" si="13"/>
        <v>5.8</v>
      </c>
    </row>
    <row r="347" spans="1:9" ht="15.75" customHeight="1">
      <c r="A347" s="81">
        <v>9</v>
      </c>
      <c r="B347" s="80" t="s">
        <v>282</v>
      </c>
      <c r="C347" s="81" t="s">
        <v>80</v>
      </c>
      <c r="D347" s="80">
        <v>1</v>
      </c>
      <c r="E347" s="80">
        <v>100</v>
      </c>
      <c r="F347" s="184">
        <v>36</v>
      </c>
      <c r="G347" s="82">
        <f t="shared" si="13"/>
        <v>0.36</v>
      </c>
    </row>
    <row r="348" spans="1:9" ht="15.75" customHeight="1">
      <c r="A348" s="81">
        <v>10</v>
      </c>
      <c r="B348" s="80" t="s">
        <v>346</v>
      </c>
      <c r="C348" s="81" t="s">
        <v>80</v>
      </c>
      <c r="D348" s="80">
        <v>1</v>
      </c>
      <c r="E348" s="80">
        <v>100</v>
      </c>
      <c r="F348" s="184">
        <v>50</v>
      </c>
      <c r="G348" s="82">
        <f t="shared" si="13"/>
        <v>0.5</v>
      </c>
    </row>
    <row r="349" spans="1:9" ht="15.75" customHeight="1">
      <c r="A349" s="81">
        <v>11</v>
      </c>
      <c r="B349" s="80" t="s">
        <v>316</v>
      </c>
      <c r="C349" s="81" t="s">
        <v>80</v>
      </c>
      <c r="D349" s="80">
        <v>1</v>
      </c>
      <c r="E349" s="80">
        <v>500</v>
      </c>
      <c r="F349" s="184">
        <v>50</v>
      </c>
      <c r="G349" s="82">
        <f t="shared" si="13"/>
        <v>0.1</v>
      </c>
    </row>
    <row r="350" spans="1:9" ht="15.75" customHeight="1">
      <c r="A350" s="81">
        <v>12</v>
      </c>
      <c r="B350" s="80" t="s">
        <v>284</v>
      </c>
      <c r="C350" s="81" t="s">
        <v>271</v>
      </c>
      <c r="D350" s="80">
        <v>1</v>
      </c>
      <c r="E350" s="80">
        <v>1.5</v>
      </c>
      <c r="F350" s="184">
        <v>0.15</v>
      </c>
      <c r="G350" s="82">
        <f t="shared" si="13"/>
        <v>0.1</v>
      </c>
    </row>
    <row r="351" spans="1:9" ht="15.75" customHeight="1">
      <c r="A351" s="80"/>
      <c r="B351" s="80" t="s">
        <v>285</v>
      </c>
      <c r="C351" s="80"/>
      <c r="D351" s="80"/>
      <c r="E351" s="80"/>
      <c r="F351" s="80"/>
      <c r="G351" s="86">
        <f>SUM(G339:G350)</f>
        <v>15.45</v>
      </c>
    </row>
    <row r="352" spans="1:9">
      <c r="A352" s="90"/>
      <c r="B352" s="77"/>
      <c r="C352" s="77"/>
      <c r="D352" s="77"/>
      <c r="E352" s="77"/>
      <c r="F352" s="77"/>
      <c r="G352" s="77"/>
    </row>
    <row r="353" spans="1:7">
      <c r="A353" s="90" t="s">
        <v>348</v>
      </c>
      <c r="B353" s="77"/>
      <c r="C353" s="77"/>
      <c r="D353" s="77"/>
      <c r="E353" s="77"/>
      <c r="F353" s="77"/>
      <c r="G353" s="77"/>
    </row>
    <row r="354" spans="1:7">
      <c r="A354" s="90"/>
      <c r="B354" s="77"/>
      <c r="C354" s="77"/>
      <c r="D354" s="77"/>
      <c r="E354" s="77"/>
      <c r="F354" s="77"/>
      <c r="G354" s="77"/>
    </row>
    <row r="355" spans="1:7">
      <c r="A355" s="283" t="s">
        <v>262</v>
      </c>
      <c r="B355" s="283" t="s">
        <v>263</v>
      </c>
      <c r="C355" s="283" t="s">
        <v>264</v>
      </c>
      <c r="D355" s="284" t="s">
        <v>265</v>
      </c>
      <c r="E355" s="283" t="s">
        <v>266</v>
      </c>
      <c r="F355" s="283" t="s">
        <v>267</v>
      </c>
      <c r="G355" s="80" t="s">
        <v>268</v>
      </c>
    </row>
    <row r="356" spans="1:7">
      <c r="A356" s="283"/>
      <c r="B356" s="283"/>
      <c r="C356" s="283"/>
      <c r="D356" s="284"/>
      <c r="E356" s="283"/>
      <c r="F356" s="283"/>
      <c r="G356" s="80" t="s">
        <v>269</v>
      </c>
    </row>
    <row r="357" spans="1:7" ht="15.75" customHeight="1">
      <c r="A357" s="81">
        <v>1</v>
      </c>
      <c r="B357" s="80" t="s">
        <v>337</v>
      </c>
      <c r="C357" s="81" t="s">
        <v>271</v>
      </c>
      <c r="D357" s="80">
        <v>0.15</v>
      </c>
      <c r="E357" s="80">
        <v>1</v>
      </c>
      <c r="F357" s="184">
        <v>20.7</v>
      </c>
      <c r="G357" s="82">
        <f>F357*D357/E357</f>
        <v>3.11</v>
      </c>
    </row>
    <row r="358" spans="1:7" ht="15.75" customHeight="1">
      <c r="A358" s="80"/>
      <c r="B358" s="80" t="s">
        <v>285</v>
      </c>
      <c r="C358" s="80"/>
      <c r="D358" s="80"/>
      <c r="E358" s="80"/>
      <c r="F358" s="80"/>
      <c r="G358" s="86">
        <f>SUM(G357)</f>
        <v>3.11</v>
      </c>
    </row>
    <row r="359" spans="1:7">
      <c r="A359" s="90"/>
      <c r="B359" s="77"/>
      <c r="C359" s="77"/>
      <c r="D359" s="77"/>
      <c r="E359" s="77"/>
      <c r="F359" s="77"/>
      <c r="G359" s="77"/>
    </row>
    <row r="360" spans="1:7">
      <c r="A360" s="90" t="s">
        <v>349</v>
      </c>
      <c r="B360" s="77"/>
      <c r="C360" s="77"/>
      <c r="D360" s="77"/>
      <c r="E360" s="77"/>
      <c r="F360" s="77"/>
      <c r="G360" s="77"/>
    </row>
    <row r="361" spans="1:7">
      <c r="A361" s="90"/>
      <c r="B361" s="77"/>
      <c r="C361" s="77"/>
      <c r="D361" s="77"/>
      <c r="E361" s="77"/>
      <c r="F361" s="77"/>
      <c r="G361" s="77"/>
    </row>
    <row r="362" spans="1:7">
      <c r="A362" s="283" t="s">
        <v>262</v>
      </c>
      <c r="B362" s="283" t="s">
        <v>263</v>
      </c>
      <c r="C362" s="283" t="s">
        <v>264</v>
      </c>
      <c r="D362" s="284" t="s">
        <v>265</v>
      </c>
      <c r="E362" s="283" t="s">
        <v>266</v>
      </c>
      <c r="F362" s="283" t="s">
        <v>267</v>
      </c>
      <c r="G362" s="80" t="s">
        <v>268</v>
      </c>
    </row>
    <row r="363" spans="1:7">
      <c r="A363" s="283"/>
      <c r="B363" s="283"/>
      <c r="C363" s="283"/>
      <c r="D363" s="284"/>
      <c r="E363" s="283"/>
      <c r="F363" s="283"/>
      <c r="G363" s="80" t="s">
        <v>269</v>
      </c>
    </row>
    <row r="364" spans="1:7" ht="15.75" customHeight="1">
      <c r="A364" s="81">
        <v>1</v>
      </c>
      <c r="B364" s="80" t="s">
        <v>350</v>
      </c>
      <c r="C364" s="81" t="s">
        <v>80</v>
      </c>
      <c r="D364" s="80">
        <v>1</v>
      </c>
      <c r="E364" s="80">
        <v>1</v>
      </c>
      <c r="F364" s="184">
        <v>1.97</v>
      </c>
      <c r="G364" s="91">
        <f>F364</f>
        <v>1.97</v>
      </c>
    </row>
    <row r="365" spans="1:7">
      <c r="A365" s="90"/>
      <c r="B365" s="77"/>
      <c r="C365" s="77"/>
      <c r="D365" s="77"/>
      <c r="E365" s="77"/>
      <c r="F365" s="77"/>
      <c r="G365" s="77"/>
    </row>
    <row r="366" spans="1:7">
      <c r="A366" s="90" t="s">
        <v>351</v>
      </c>
      <c r="B366" s="77"/>
      <c r="C366" s="77"/>
      <c r="D366" s="77"/>
      <c r="E366" s="77"/>
      <c r="F366" s="77"/>
      <c r="G366" s="77"/>
    </row>
    <row r="367" spans="1:7">
      <c r="A367" s="90"/>
      <c r="B367" s="77"/>
      <c r="C367" s="77"/>
      <c r="D367" s="77"/>
      <c r="E367" s="77"/>
      <c r="F367" s="77"/>
      <c r="G367" s="77"/>
    </row>
    <row r="368" spans="1:7">
      <c r="A368" s="283" t="s">
        <v>262</v>
      </c>
      <c r="B368" s="283" t="s">
        <v>263</v>
      </c>
      <c r="C368" s="283" t="s">
        <v>264</v>
      </c>
      <c r="D368" s="284" t="s">
        <v>265</v>
      </c>
      <c r="E368" s="283" t="s">
        <v>266</v>
      </c>
      <c r="F368" s="283" t="s">
        <v>267</v>
      </c>
      <c r="G368" s="80" t="s">
        <v>268</v>
      </c>
    </row>
    <row r="369" spans="1:9">
      <c r="A369" s="283"/>
      <c r="B369" s="283"/>
      <c r="C369" s="283"/>
      <c r="D369" s="284"/>
      <c r="E369" s="283"/>
      <c r="F369" s="283"/>
      <c r="G369" s="80" t="s">
        <v>269</v>
      </c>
    </row>
    <row r="370" spans="1:9">
      <c r="A370" s="81">
        <v>1</v>
      </c>
      <c r="B370" s="80" t="s">
        <v>352</v>
      </c>
      <c r="C370" s="81" t="s">
        <v>271</v>
      </c>
      <c r="D370" s="80">
        <v>20</v>
      </c>
      <c r="E370" s="80">
        <v>1</v>
      </c>
      <c r="F370" s="184">
        <v>0.32</v>
      </c>
      <c r="G370" s="86">
        <f>F370*D370/E370</f>
        <v>6.4</v>
      </c>
    </row>
    <row r="371" spans="1:9">
      <c r="A371" s="90"/>
      <c r="B371" s="77"/>
      <c r="C371" s="77"/>
      <c r="D371" s="77"/>
      <c r="E371" s="77"/>
      <c r="F371" s="77"/>
      <c r="G371" s="77"/>
    </row>
    <row r="372" spans="1:9">
      <c r="A372" s="90" t="s">
        <v>353</v>
      </c>
      <c r="B372" s="77"/>
      <c r="C372" s="77"/>
      <c r="D372" s="77"/>
      <c r="E372" s="77"/>
      <c r="F372" s="77"/>
      <c r="G372" s="77"/>
    </row>
    <row r="373" spans="1:9">
      <c r="A373" s="90" t="s">
        <v>354</v>
      </c>
      <c r="B373" s="77"/>
      <c r="C373" s="77"/>
      <c r="D373" s="77"/>
      <c r="E373" s="77"/>
      <c r="F373" s="77"/>
      <c r="G373" s="77"/>
    </row>
    <row r="374" spans="1:9">
      <c r="A374" s="283" t="s">
        <v>262</v>
      </c>
      <c r="B374" s="283" t="s">
        <v>263</v>
      </c>
      <c r="C374" s="283" t="s">
        <v>264</v>
      </c>
      <c r="D374" s="284" t="s">
        <v>265</v>
      </c>
      <c r="E374" s="283" t="s">
        <v>266</v>
      </c>
      <c r="F374" s="283" t="s">
        <v>267</v>
      </c>
      <c r="G374" s="80" t="s">
        <v>268</v>
      </c>
    </row>
    <row r="375" spans="1:9">
      <c r="A375" s="283"/>
      <c r="B375" s="283"/>
      <c r="C375" s="283"/>
      <c r="D375" s="284"/>
      <c r="E375" s="283"/>
      <c r="F375" s="283"/>
      <c r="G375" s="80" t="s">
        <v>269</v>
      </c>
    </row>
    <row r="376" spans="1:9" ht="15.75" customHeight="1">
      <c r="A376" s="81">
        <v>1</v>
      </c>
      <c r="B376" s="80" t="s">
        <v>355</v>
      </c>
      <c r="C376" s="81" t="s">
        <v>271</v>
      </c>
      <c r="D376" s="80">
        <v>3</v>
      </c>
      <c r="E376" s="80">
        <v>1</v>
      </c>
      <c r="F376" s="184">
        <v>0.02</v>
      </c>
      <c r="G376" s="82">
        <f>F376*D376/E376</f>
        <v>0.06</v>
      </c>
    </row>
    <row r="377" spans="1:9" ht="15.75" customHeight="1">
      <c r="A377" s="80"/>
      <c r="B377" s="80" t="s">
        <v>285</v>
      </c>
      <c r="C377" s="80"/>
      <c r="D377" s="80"/>
      <c r="E377" s="80"/>
      <c r="F377" s="80"/>
      <c r="G377" s="86">
        <f>SUM(G376)</f>
        <v>0.06</v>
      </c>
    </row>
    <row r="378" spans="1:9">
      <c r="A378" s="90"/>
      <c r="B378" s="77"/>
      <c r="C378" s="77"/>
      <c r="D378" s="77"/>
      <c r="E378" s="77"/>
      <c r="F378" s="77"/>
      <c r="G378" s="77"/>
    </row>
    <row r="379" spans="1:9">
      <c r="A379" s="90" t="s">
        <v>356</v>
      </c>
      <c r="B379" s="77"/>
      <c r="C379" s="77"/>
      <c r="D379" s="77"/>
      <c r="E379" s="77"/>
      <c r="F379" s="77"/>
      <c r="G379" s="77"/>
    </row>
    <row r="380" spans="1:9">
      <c r="A380" s="90"/>
      <c r="B380" s="77"/>
      <c r="C380" s="77"/>
      <c r="D380" s="77"/>
      <c r="E380" s="77"/>
      <c r="F380" s="77"/>
      <c r="G380" s="77"/>
    </row>
    <row r="381" spans="1:9">
      <c r="A381" s="283" t="s">
        <v>262</v>
      </c>
      <c r="B381" s="283" t="s">
        <v>263</v>
      </c>
      <c r="C381" s="283" t="s">
        <v>264</v>
      </c>
      <c r="D381" s="284" t="s">
        <v>265</v>
      </c>
      <c r="E381" s="283" t="s">
        <v>266</v>
      </c>
      <c r="F381" s="283" t="s">
        <v>267</v>
      </c>
      <c r="G381" s="80" t="s">
        <v>268</v>
      </c>
    </row>
    <row r="382" spans="1:9">
      <c r="A382" s="283"/>
      <c r="B382" s="283"/>
      <c r="C382" s="283"/>
      <c r="D382" s="284"/>
      <c r="E382" s="283"/>
      <c r="F382" s="283"/>
      <c r="G382" s="80" t="s">
        <v>269</v>
      </c>
    </row>
    <row r="383" spans="1:9" ht="15.75" customHeight="1">
      <c r="A383" s="81">
        <v>1</v>
      </c>
      <c r="B383" s="80" t="s">
        <v>304</v>
      </c>
      <c r="C383" s="81" t="s">
        <v>271</v>
      </c>
      <c r="D383" s="80">
        <v>300</v>
      </c>
      <c r="E383" s="80">
        <v>1</v>
      </c>
      <c r="F383" s="184">
        <v>7.1999999999999998E-3</v>
      </c>
      <c r="G383" s="84">
        <f>F383*D383/E383</f>
        <v>2.16</v>
      </c>
      <c r="H383" s="83">
        <v>2.2000000000000002</v>
      </c>
      <c r="I383" s="83">
        <v>1000</v>
      </c>
    </row>
    <row r="384" spans="1:9" ht="15.75" customHeight="1">
      <c r="A384" s="81">
        <v>2</v>
      </c>
      <c r="B384" s="80" t="s">
        <v>292</v>
      </c>
      <c r="C384" s="81" t="s">
        <v>271</v>
      </c>
      <c r="D384" s="80">
        <v>10</v>
      </c>
      <c r="E384" s="80">
        <v>1</v>
      </c>
      <c r="F384" s="184">
        <v>0.44</v>
      </c>
      <c r="G384" s="80">
        <f>F384*D384/E384</f>
        <v>4.4000000000000004</v>
      </c>
      <c r="H384" s="83">
        <v>258</v>
      </c>
      <c r="I384" s="83">
        <v>1000</v>
      </c>
    </row>
    <row r="385" spans="1:7" ht="15.75" customHeight="1">
      <c r="A385" s="81">
        <v>3</v>
      </c>
      <c r="B385" s="80" t="s">
        <v>333</v>
      </c>
      <c r="C385" s="81" t="s">
        <v>80</v>
      </c>
      <c r="D385" s="80">
        <v>1</v>
      </c>
      <c r="E385" s="80">
        <v>10</v>
      </c>
      <c r="F385" s="184">
        <v>18</v>
      </c>
      <c r="G385" s="82">
        <f t="shared" ref="G385:G391" si="14">F385*D385/E385</f>
        <v>1.8</v>
      </c>
    </row>
    <row r="386" spans="1:7" ht="15.75" customHeight="1">
      <c r="A386" s="81">
        <v>4</v>
      </c>
      <c r="B386" s="80" t="s">
        <v>335</v>
      </c>
      <c r="C386" s="81" t="s">
        <v>80</v>
      </c>
      <c r="D386" s="80">
        <v>1</v>
      </c>
      <c r="E386" s="80">
        <v>20</v>
      </c>
      <c r="F386" s="184">
        <v>7</v>
      </c>
      <c r="G386" s="82">
        <f t="shared" si="14"/>
        <v>0.35</v>
      </c>
    </row>
    <row r="387" spans="1:7" ht="15.75" customHeight="1">
      <c r="A387" s="81">
        <v>5</v>
      </c>
      <c r="B387" s="80" t="s">
        <v>334</v>
      </c>
      <c r="C387" s="81" t="s">
        <v>80</v>
      </c>
      <c r="D387" s="80">
        <v>1</v>
      </c>
      <c r="E387" s="80">
        <v>10</v>
      </c>
      <c r="F387" s="184">
        <v>1.9</v>
      </c>
      <c r="G387" s="82">
        <f t="shared" si="14"/>
        <v>0.19</v>
      </c>
    </row>
    <row r="388" spans="1:7" ht="15.75" customHeight="1">
      <c r="A388" s="81">
        <v>6</v>
      </c>
      <c r="B388" s="80" t="s">
        <v>323</v>
      </c>
      <c r="C388" s="81" t="s">
        <v>80</v>
      </c>
      <c r="D388" s="80">
        <v>1</v>
      </c>
      <c r="E388" s="80">
        <v>2</v>
      </c>
      <c r="F388" s="184">
        <v>7</v>
      </c>
      <c r="G388" s="82">
        <f t="shared" si="14"/>
        <v>3.5</v>
      </c>
    </row>
    <row r="389" spans="1:7" ht="15.75" customHeight="1">
      <c r="A389" s="81">
        <v>7</v>
      </c>
      <c r="B389" s="80" t="s">
        <v>307</v>
      </c>
      <c r="C389" s="81" t="s">
        <v>80</v>
      </c>
      <c r="D389" s="80">
        <v>1</v>
      </c>
      <c r="E389" s="80">
        <v>15</v>
      </c>
      <c r="F389" s="184">
        <v>50</v>
      </c>
      <c r="G389" s="82">
        <f t="shared" si="14"/>
        <v>3.33</v>
      </c>
    </row>
    <row r="390" spans="1:7" ht="15.75" customHeight="1">
      <c r="A390" s="81">
        <v>8</v>
      </c>
      <c r="B390" s="80" t="s">
        <v>316</v>
      </c>
      <c r="C390" s="81" t="s">
        <v>80</v>
      </c>
      <c r="D390" s="80">
        <v>1</v>
      </c>
      <c r="E390" s="80">
        <v>30</v>
      </c>
      <c r="F390" s="184">
        <v>50</v>
      </c>
      <c r="G390" s="82">
        <f t="shared" si="14"/>
        <v>1.67</v>
      </c>
    </row>
    <row r="391" spans="1:7" ht="15.75" customHeight="1">
      <c r="A391" s="81">
        <v>9</v>
      </c>
      <c r="B391" s="80" t="s">
        <v>284</v>
      </c>
      <c r="C391" s="81" t="s">
        <v>271</v>
      </c>
      <c r="D391" s="80">
        <v>10</v>
      </c>
      <c r="E391" s="80">
        <v>1</v>
      </c>
      <c r="F391" s="184">
        <v>0.15</v>
      </c>
      <c r="G391" s="82">
        <f t="shared" si="14"/>
        <v>1.5</v>
      </c>
    </row>
    <row r="392" spans="1:7" ht="15.75" customHeight="1">
      <c r="A392" s="80"/>
      <c r="B392" s="80" t="s">
        <v>285</v>
      </c>
      <c r="C392" s="80"/>
      <c r="D392" s="80"/>
      <c r="E392" s="80"/>
      <c r="F392" s="80"/>
      <c r="G392" s="86">
        <f>SUM(G383:G391)</f>
        <v>18.899999999999999</v>
      </c>
    </row>
    <row r="393" spans="1:7">
      <c r="A393" s="90"/>
      <c r="B393" s="77"/>
      <c r="C393" s="77"/>
      <c r="D393" s="77"/>
      <c r="E393" s="77"/>
      <c r="F393" s="77"/>
      <c r="G393" s="77"/>
    </row>
    <row r="394" spans="1:7">
      <c r="A394" s="90" t="s">
        <v>357</v>
      </c>
      <c r="B394" s="77"/>
      <c r="C394" s="77"/>
      <c r="D394" s="77"/>
      <c r="E394" s="77"/>
      <c r="F394" s="77"/>
      <c r="G394" s="77"/>
    </row>
    <row r="395" spans="1:7">
      <c r="A395" s="90"/>
      <c r="B395" s="77"/>
      <c r="C395" s="77"/>
      <c r="D395" s="77"/>
      <c r="E395" s="77"/>
      <c r="F395" s="77"/>
      <c r="G395" s="77"/>
    </row>
    <row r="396" spans="1:7">
      <c r="A396" s="283" t="s">
        <v>262</v>
      </c>
      <c r="B396" s="283" t="s">
        <v>263</v>
      </c>
      <c r="C396" s="283" t="s">
        <v>264</v>
      </c>
      <c r="D396" s="284" t="s">
        <v>265</v>
      </c>
      <c r="E396" s="283" t="s">
        <v>266</v>
      </c>
      <c r="F396" s="283" t="s">
        <v>267</v>
      </c>
      <c r="G396" s="80" t="s">
        <v>268</v>
      </c>
    </row>
    <row r="397" spans="1:7">
      <c r="A397" s="283"/>
      <c r="B397" s="283"/>
      <c r="C397" s="283"/>
      <c r="D397" s="284"/>
      <c r="E397" s="283"/>
      <c r="F397" s="283"/>
      <c r="G397" s="80" t="s">
        <v>269</v>
      </c>
    </row>
    <row r="398" spans="1:7" ht="15.75" customHeight="1">
      <c r="A398" s="81">
        <v>1</v>
      </c>
      <c r="B398" s="80" t="s">
        <v>358</v>
      </c>
      <c r="C398" s="81" t="s">
        <v>271</v>
      </c>
      <c r="D398" s="80">
        <v>40</v>
      </c>
      <c r="E398" s="80">
        <v>1</v>
      </c>
      <c r="F398" s="184">
        <v>1.1000000000000001</v>
      </c>
      <c r="G398" s="86">
        <f>F398*D398/E398</f>
        <v>44</v>
      </c>
    </row>
    <row r="399" spans="1:7">
      <c r="A399" s="90"/>
      <c r="B399" s="77"/>
      <c r="C399" s="77"/>
      <c r="D399" s="77"/>
      <c r="E399" s="77"/>
      <c r="F399" s="77"/>
      <c r="G399" s="77"/>
    </row>
    <row r="400" spans="1:7">
      <c r="A400" s="90" t="s">
        <v>359</v>
      </c>
      <c r="B400" s="77"/>
      <c r="C400" s="77"/>
      <c r="D400" s="77"/>
      <c r="E400" s="77"/>
      <c r="F400" s="77"/>
      <c r="G400" s="77"/>
    </row>
    <row r="401" spans="1:7">
      <c r="A401" s="90"/>
      <c r="B401" s="77"/>
      <c r="C401" s="77"/>
      <c r="D401" s="77"/>
      <c r="E401" s="77"/>
      <c r="F401" s="77"/>
      <c r="G401" s="77"/>
    </row>
    <row r="402" spans="1:7">
      <c r="A402" s="283" t="s">
        <v>262</v>
      </c>
      <c r="B402" s="283" t="s">
        <v>263</v>
      </c>
      <c r="C402" s="283" t="s">
        <v>264</v>
      </c>
      <c r="D402" s="284" t="s">
        <v>265</v>
      </c>
      <c r="E402" s="283" t="s">
        <v>266</v>
      </c>
      <c r="F402" s="283" t="s">
        <v>267</v>
      </c>
      <c r="G402" s="80" t="s">
        <v>268</v>
      </c>
    </row>
    <row r="403" spans="1:7">
      <c r="A403" s="283"/>
      <c r="B403" s="283"/>
      <c r="C403" s="283"/>
      <c r="D403" s="284"/>
      <c r="E403" s="283"/>
      <c r="F403" s="283"/>
      <c r="G403" s="80" t="s">
        <v>269</v>
      </c>
    </row>
    <row r="404" spans="1:7" ht="15.75" customHeight="1">
      <c r="A404" s="81">
        <v>1</v>
      </c>
      <c r="B404" s="80" t="s">
        <v>360</v>
      </c>
      <c r="C404" s="81" t="s">
        <v>271</v>
      </c>
      <c r="D404" s="80">
        <v>30</v>
      </c>
      <c r="E404" s="80">
        <v>1</v>
      </c>
      <c r="F404" s="184">
        <v>5.7000000000000002E-2</v>
      </c>
      <c r="G404" s="86">
        <f>F404*D404/E404</f>
        <v>1.71</v>
      </c>
    </row>
    <row r="405" spans="1:7">
      <c r="A405" s="90"/>
      <c r="B405" s="77"/>
      <c r="C405" s="77"/>
      <c r="D405" s="77"/>
      <c r="E405" s="77"/>
      <c r="F405" s="77"/>
      <c r="G405" s="77"/>
    </row>
    <row r="406" spans="1:7">
      <c r="A406" s="90" t="s">
        <v>361</v>
      </c>
      <c r="B406" s="77"/>
      <c r="C406" s="77"/>
      <c r="D406" s="77"/>
      <c r="E406" s="77"/>
      <c r="F406" s="77"/>
      <c r="G406" s="77"/>
    </row>
    <row r="407" spans="1:7">
      <c r="A407" s="90"/>
      <c r="B407" s="77"/>
      <c r="C407" s="77"/>
      <c r="D407" s="77"/>
      <c r="E407" s="77"/>
      <c r="F407" s="77"/>
      <c r="G407" s="77"/>
    </row>
    <row r="408" spans="1:7">
      <c r="A408" s="283" t="s">
        <v>262</v>
      </c>
      <c r="B408" s="283" t="s">
        <v>263</v>
      </c>
      <c r="C408" s="283" t="s">
        <v>264</v>
      </c>
      <c r="D408" s="284" t="s">
        <v>265</v>
      </c>
      <c r="E408" s="283" t="s">
        <v>266</v>
      </c>
      <c r="F408" s="283" t="s">
        <v>267</v>
      </c>
      <c r="G408" s="80" t="s">
        <v>268</v>
      </c>
    </row>
    <row r="409" spans="1:7">
      <c r="A409" s="283"/>
      <c r="B409" s="283"/>
      <c r="C409" s="283"/>
      <c r="D409" s="284"/>
      <c r="E409" s="283"/>
      <c r="F409" s="283"/>
      <c r="G409" s="80" t="s">
        <v>269</v>
      </c>
    </row>
    <row r="410" spans="1:7" ht="15.75" customHeight="1">
      <c r="A410" s="81">
        <v>1</v>
      </c>
      <c r="B410" s="80" t="s">
        <v>362</v>
      </c>
      <c r="C410" s="81" t="s">
        <v>271</v>
      </c>
      <c r="D410" s="80">
        <v>0.5</v>
      </c>
      <c r="E410" s="80">
        <v>1</v>
      </c>
      <c r="F410" s="184">
        <v>14</v>
      </c>
      <c r="G410" s="86">
        <f>F410*D410/E410</f>
        <v>7</v>
      </c>
    </row>
    <row r="411" spans="1:7" ht="15.75">
      <c r="A411" s="96"/>
      <c r="G411" s="97"/>
    </row>
    <row r="412" spans="1:7">
      <c r="A412" s="90" t="s">
        <v>363</v>
      </c>
      <c r="B412" s="77"/>
      <c r="C412" s="77"/>
      <c r="D412" s="77"/>
      <c r="E412" s="77"/>
      <c r="F412" s="77"/>
      <c r="G412" s="77"/>
    </row>
    <row r="413" spans="1:7">
      <c r="A413" s="90"/>
      <c r="B413" s="77"/>
      <c r="C413" s="77"/>
      <c r="D413" s="77"/>
      <c r="E413" s="77"/>
      <c r="F413" s="77"/>
      <c r="G413" s="77"/>
    </row>
    <row r="414" spans="1:7">
      <c r="A414" s="283" t="s">
        <v>262</v>
      </c>
      <c r="B414" s="283" t="s">
        <v>263</v>
      </c>
      <c r="C414" s="283" t="s">
        <v>264</v>
      </c>
      <c r="D414" s="284" t="s">
        <v>265</v>
      </c>
      <c r="E414" s="283" t="s">
        <v>266</v>
      </c>
      <c r="F414" s="283" t="s">
        <v>267</v>
      </c>
      <c r="G414" s="80" t="s">
        <v>268</v>
      </c>
    </row>
    <row r="415" spans="1:7">
      <c r="A415" s="283"/>
      <c r="B415" s="283"/>
      <c r="C415" s="283"/>
      <c r="D415" s="284"/>
      <c r="E415" s="283"/>
      <c r="F415" s="283"/>
      <c r="G415" s="80" t="s">
        <v>269</v>
      </c>
    </row>
    <row r="416" spans="1:7" ht="15.75" customHeight="1">
      <c r="A416" s="81">
        <v>1</v>
      </c>
      <c r="B416" s="80" t="s">
        <v>304</v>
      </c>
      <c r="C416" s="81" t="s">
        <v>271</v>
      </c>
      <c r="D416" s="80">
        <v>150</v>
      </c>
      <c r="E416" s="80">
        <v>1</v>
      </c>
      <c r="F416" s="184">
        <v>7.1999999999999998E-3</v>
      </c>
      <c r="G416" s="80">
        <f t="shared" ref="G416:G421" si="15">F416*D416/E416</f>
        <v>1.08</v>
      </c>
    </row>
    <row r="417" spans="1:7" ht="15.75" customHeight="1">
      <c r="A417" s="81">
        <v>2</v>
      </c>
      <c r="B417" s="80" t="s">
        <v>293</v>
      </c>
      <c r="C417" s="81" t="s">
        <v>271</v>
      </c>
      <c r="D417" s="80">
        <v>4</v>
      </c>
      <c r="E417" s="80">
        <v>1</v>
      </c>
      <c r="F417" s="184">
        <v>2.1</v>
      </c>
      <c r="G417" s="84">
        <f t="shared" si="15"/>
        <v>8.4</v>
      </c>
    </row>
    <row r="418" spans="1:7" ht="15.75" customHeight="1">
      <c r="A418" s="81">
        <v>3</v>
      </c>
      <c r="B418" s="80" t="s">
        <v>292</v>
      </c>
      <c r="C418" s="81" t="s">
        <v>271</v>
      </c>
      <c r="D418" s="80">
        <v>2.8</v>
      </c>
      <c r="E418" s="80">
        <v>1</v>
      </c>
      <c r="F418" s="184">
        <v>0.44</v>
      </c>
      <c r="G418" s="84">
        <f t="shared" si="15"/>
        <v>1.232</v>
      </c>
    </row>
    <row r="419" spans="1:7" ht="15.75" customHeight="1">
      <c r="A419" s="81">
        <v>4</v>
      </c>
      <c r="B419" s="80" t="s">
        <v>307</v>
      </c>
      <c r="C419" s="81" t="s">
        <v>80</v>
      </c>
      <c r="D419" s="80">
        <v>1</v>
      </c>
      <c r="E419" s="80">
        <v>50</v>
      </c>
      <c r="F419" s="184">
        <v>50</v>
      </c>
      <c r="G419" s="80">
        <f t="shared" si="15"/>
        <v>1</v>
      </c>
    </row>
    <row r="420" spans="1:7" ht="15.75" customHeight="1">
      <c r="A420" s="81">
        <v>5</v>
      </c>
      <c r="B420" s="80" t="s">
        <v>283</v>
      </c>
      <c r="C420" s="81" t="s">
        <v>271</v>
      </c>
      <c r="D420" s="80">
        <v>3</v>
      </c>
      <c r="E420" s="80">
        <v>1</v>
      </c>
      <c r="F420" s="184">
        <v>0.02</v>
      </c>
      <c r="G420" s="80">
        <f t="shared" si="15"/>
        <v>0.06</v>
      </c>
    </row>
    <row r="421" spans="1:7" ht="15.75" customHeight="1">
      <c r="A421" s="81">
        <v>6</v>
      </c>
      <c r="B421" s="80" t="s">
        <v>294</v>
      </c>
      <c r="C421" s="81" t="s">
        <v>80</v>
      </c>
      <c r="D421" s="80">
        <v>2</v>
      </c>
      <c r="E421" s="80">
        <v>1</v>
      </c>
      <c r="F421" s="184">
        <v>1.97</v>
      </c>
      <c r="G421" s="80">
        <f t="shared" si="15"/>
        <v>3.94</v>
      </c>
    </row>
    <row r="422" spans="1:7" ht="15.75" customHeight="1">
      <c r="A422" s="80"/>
      <c r="B422" s="80" t="s">
        <v>308</v>
      </c>
      <c r="C422" s="80"/>
      <c r="D422" s="80"/>
      <c r="E422" s="80"/>
      <c r="F422" s="80"/>
      <c r="G422" s="86">
        <f>SUM(G416:G421)</f>
        <v>15.71</v>
      </c>
    </row>
    <row r="424" spans="1:7">
      <c r="A424" s="90" t="s">
        <v>364</v>
      </c>
      <c r="B424" s="77"/>
      <c r="C424" s="77"/>
      <c r="D424" s="77"/>
      <c r="E424" s="77"/>
      <c r="F424" s="77"/>
      <c r="G424" s="77"/>
    </row>
    <row r="425" spans="1:7">
      <c r="A425" s="90"/>
      <c r="B425" s="77"/>
      <c r="C425" s="77"/>
      <c r="D425" s="77"/>
      <c r="E425" s="77"/>
      <c r="F425" s="77"/>
      <c r="G425" s="77"/>
    </row>
    <row r="426" spans="1:7">
      <c r="A426" s="283" t="s">
        <v>262</v>
      </c>
      <c r="B426" s="283" t="s">
        <v>263</v>
      </c>
      <c r="C426" s="283" t="s">
        <v>264</v>
      </c>
      <c r="D426" s="284" t="s">
        <v>265</v>
      </c>
      <c r="E426" s="283" t="s">
        <v>266</v>
      </c>
      <c r="F426" s="283" t="s">
        <v>267</v>
      </c>
      <c r="G426" s="80" t="s">
        <v>268</v>
      </c>
    </row>
    <row r="427" spans="1:7">
      <c r="A427" s="283"/>
      <c r="B427" s="283"/>
      <c r="C427" s="283"/>
      <c r="D427" s="284"/>
      <c r="E427" s="283"/>
      <c r="F427" s="283"/>
      <c r="G427" s="80" t="s">
        <v>269</v>
      </c>
    </row>
    <row r="428" spans="1:7" ht="15.75" customHeight="1">
      <c r="A428" s="81">
        <v>1</v>
      </c>
      <c r="B428" s="80" t="s">
        <v>304</v>
      </c>
      <c r="C428" s="81" t="s">
        <v>271</v>
      </c>
      <c r="D428" s="80">
        <v>150</v>
      </c>
      <c r="E428" s="80">
        <v>1</v>
      </c>
      <c r="F428" s="184">
        <v>7.1999999999999998E-3</v>
      </c>
      <c r="G428" s="80">
        <f t="shared" ref="G428:G433" si="16">F428*D428/E428</f>
        <v>1.08</v>
      </c>
    </row>
    <row r="429" spans="1:7" ht="15.75" customHeight="1">
      <c r="A429" s="81">
        <v>2</v>
      </c>
      <c r="B429" s="80" t="s">
        <v>293</v>
      </c>
      <c r="C429" s="81" t="s">
        <v>271</v>
      </c>
      <c r="D429" s="80">
        <v>4</v>
      </c>
      <c r="E429" s="80">
        <v>1</v>
      </c>
      <c r="F429" s="184">
        <v>2.1</v>
      </c>
      <c r="G429" s="84">
        <f t="shared" si="16"/>
        <v>8.4</v>
      </c>
    </row>
    <row r="430" spans="1:7" ht="15.75" customHeight="1">
      <c r="A430" s="81">
        <v>3</v>
      </c>
      <c r="B430" s="80" t="s">
        <v>292</v>
      </c>
      <c r="C430" s="81" t="s">
        <v>271</v>
      </c>
      <c r="D430" s="80">
        <v>2.8</v>
      </c>
      <c r="E430" s="80">
        <v>1</v>
      </c>
      <c r="F430" s="184">
        <v>0.44</v>
      </c>
      <c r="G430" s="84">
        <f t="shared" si="16"/>
        <v>1.232</v>
      </c>
    </row>
    <row r="431" spans="1:7" ht="15.75" customHeight="1">
      <c r="A431" s="81">
        <v>4</v>
      </c>
      <c r="B431" s="80" t="s">
        <v>307</v>
      </c>
      <c r="C431" s="81" t="s">
        <v>80</v>
      </c>
      <c r="D431" s="80">
        <v>1</v>
      </c>
      <c r="E431" s="80">
        <v>50</v>
      </c>
      <c r="F431" s="184">
        <v>50</v>
      </c>
      <c r="G431" s="80">
        <f t="shared" si="16"/>
        <v>1</v>
      </c>
    </row>
    <row r="432" spans="1:7" ht="15.75" customHeight="1">
      <c r="A432" s="81">
        <v>5</v>
      </c>
      <c r="B432" s="80" t="s">
        <v>283</v>
      </c>
      <c r="C432" s="81" t="s">
        <v>271</v>
      </c>
      <c r="D432" s="80">
        <v>3</v>
      </c>
      <c r="E432" s="80">
        <v>1</v>
      </c>
      <c r="F432" s="184">
        <v>0.02</v>
      </c>
      <c r="G432" s="80">
        <f t="shared" si="16"/>
        <v>0.06</v>
      </c>
    </row>
    <row r="433" spans="1:7" ht="15.75" customHeight="1">
      <c r="A433" s="81">
        <v>6</v>
      </c>
      <c r="B433" s="80" t="s">
        <v>294</v>
      </c>
      <c r="C433" s="81" t="s">
        <v>80</v>
      </c>
      <c r="D433" s="80">
        <v>3</v>
      </c>
      <c r="E433" s="80">
        <v>1</v>
      </c>
      <c r="F433" s="184">
        <v>0.97</v>
      </c>
      <c r="G433" s="80">
        <f t="shared" si="16"/>
        <v>2.91</v>
      </c>
    </row>
    <row r="434" spans="1:7" ht="15.75" customHeight="1">
      <c r="A434" s="80"/>
      <c r="B434" s="80" t="s">
        <v>308</v>
      </c>
      <c r="C434" s="80"/>
      <c r="D434" s="80"/>
      <c r="E434" s="80"/>
      <c r="F434" s="80"/>
      <c r="G434" s="86">
        <f>SUM(G428:G433)</f>
        <v>14.68</v>
      </c>
    </row>
    <row r="436" spans="1:7">
      <c r="A436" s="90" t="s">
        <v>365</v>
      </c>
      <c r="B436" s="77"/>
      <c r="C436" s="77"/>
      <c r="D436" s="77"/>
      <c r="E436" s="77"/>
      <c r="F436" s="77"/>
      <c r="G436" s="77"/>
    </row>
    <row r="437" spans="1:7">
      <c r="A437" s="90"/>
      <c r="B437" s="77"/>
      <c r="C437" s="77"/>
      <c r="D437" s="77"/>
      <c r="E437" s="77"/>
      <c r="F437" s="77"/>
      <c r="G437" s="77"/>
    </row>
    <row r="438" spans="1:7">
      <c r="A438" s="283" t="s">
        <v>262</v>
      </c>
      <c r="B438" s="283" t="s">
        <v>263</v>
      </c>
      <c r="C438" s="283" t="s">
        <v>264</v>
      </c>
      <c r="D438" s="284" t="s">
        <v>265</v>
      </c>
      <c r="E438" s="283" t="s">
        <v>266</v>
      </c>
      <c r="F438" s="283" t="s">
        <v>267</v>
      </c>
      <c r="G438" s="80" t="s">
        <v>268</v>
      </c>
    </row>
    <row r="439" spans="1:7">
      <c r="A439" s="283"/>
      <c r="B439" s="283"/>
      <c r="C439" s="283"/>
      <c r="D439" s="284"/>
      <c r="E439" s="283"/>
      <c r="F439" s="283"/>
      <c r="G439" s="80" t="s">
        <v>269</v>
      </c>
    </row>
    <row r="440" spans="1:7" ht="15.75" customHeight="1">
      <c r="A440" s="81">
        <v>1</v>
      </c>
      <c r="B440" s="80" t="s">
        <v>304</v>
      </c>
      <c r="C440" s="81" t="s">
        <v>271</v>
      </c>
      <c r="D440" s="80">
        <v>150</v>
      </c>
      <c r="E440" s="80">
        <v>1</v>
      </c>
      <c r="F440" s="184">
        <v>7.1999999999999998E-3</v>
      </c>
      <c r="G440" s="80">
        <f t="shared" ref="G440:G445" si="17">F440*D440/E440</f>
        <v>1.08</v>
      </c>
    </row>
    <row r="441" spans="1:7" ht="15.75" customHeight="1">
      <c r="A441" s="81">
        <v>2</v>
      </c>
      <c r="B441" s="80" t="s">
        <v>293</v>
      </c>
      <c r="C441" s="81" t="s">
        <v>271</v>
      </c>
      <c r="D441" s="80">
        <v>4</v>
      </c>
      <c r="E441" s="80">
        <v>1</v>
      </c>
      <c r="F441" s="184">
        <v>2.1</v>
      </c>
      <c r="G441" s="84">
        <f t="shared" si="17"/>
        <v>8.4</v>
      </c>
    </row>
    <row r="442" spans="1:7" ht="15.75" customHeight="1">
      <c r="A442" s="81">
        <v>3</v>
      </c>
      <c r="B442" s="80" t="s">
        <v>292</v>
      </c>
      <c r="C442" s="81" t="s">
        <v>271</v>
      </c>
      <c r="D442" s="80">
        <v>2.8</v>
      </c>
      <c r="E442" s="80">
        <v>1</v>
      </c>
      <c r="F442" s="184">
        <v>0.44</v>
      </c>
      <c r="G442" s="84">
        <f t="shared" si="17"/>
        <v>1.232</v>
      </c>
    </row>
    <row r="443" spans="1:7" ht="15.75" customHeight="1">
      <c r="A443" s="81">
        <v>4</v>
      </c>
      <c r="B443" s="80" t="s">
        <v>307</v>
      </c>
      <c r="C443" s="81" t="s">
        <v>80</v>
      </c>
      <c r="D443" s="80">
        <v>1</v>
      </c>
      <c r="E443" s="80">
        <v>50</v>
      </c>
      <c r="F443" s="184">
        <v>50</v>
      </c>
      <c r="G443" s="80">
        <f t="shared" si="17"/>
        <v>1</v>
      </c>
    </row>
    <row r="444" spans="1:7" ht="15.75" customHeight="1">
      <c r="A444" s="81">
        <v>5</v>
      </c>
      <c r="B444" s="80" t="s">
        <v>283</v>
      </c>
      <c r="C444" s="81" t="s">
        <v>271</v>
      </c>
      <c r="D444" s="80">
        <v>3</v>
      </c>
      <c r="E444" s="80">
        <v>1</v>
      </c>
      <c r="F444" s="184">
        <v>0.02</v>
      </c>
      <c r="G444" s="80">
        <f t="shared" si="17"/>
        <v>0.06</v>
      </c>
    </row>
    <row r="445" spans="1:7" ht="15.75" customHeight="1">
      <c r="A445" s="81">
        <v>6</v>
      </c>
      <c r="B445" s="80" t="s">
        <v>294</v>
      </c>
      <c r="C445" s="81" t="s">
        <v>80</v>
      </c>
      <c r="D445" s="80">
        <v>4</v>
      </c>
      <c r="E445" s="80">
        <v>1</v>
      </c>
      <c r="F445" s="184">
        <v>0.97</v>
      </c>
      <c r="G445" s="80">
        <f t="shared" si="17"/>
        <v>3.88</v>
      </c>
    </row>
    <row r="446" spans="1:7" ht="15.75" customHeight="1">
      <c r="A446" s="80"/>
      <c r="B446" s="80" t="s">
        <v>308</v>
      </c>
      <c r="C446" s="80"/>
      <c r="D446" s="80"/>
      <c r="E446" s="80"/>
      <c r="F446" s="80"/>
      <c r="G446" s="86">
        <f>SUM(G440:G445)</f>
        <v>15.65</v>
      </c>
    </row>
    <row r="448" spans="1:7">
      <c r="A448" s="90" t="s">
        <v>366</v>
      </c>
      <c r="B448" s="77"/>
      <c r="C448" s="77"/>
      <c r="D448" s="77"/>
      <c r="E448" s="77"/>
      <c r="F448" s="77"/>
      <c r="G448" s="77"/>
    </row>
    <row r="449" spans="1:7">
      <c r="A449" s="89"/>
      <c r="B449" s="77"/>
      <c r="C449" s="77"/>
      <c r="D449" s="77"/>
      <c r="E449" s="77"/>
      <c r="F449" s="77"/>
      <c r="G449" s="77"/>
    </row>
    <row r="450" spans="1:7">
      <c r="A450" s="283" t="s">
        <v>262</v>
      </c>
      <c r="B450" s="283" t="s">
        <v>263</v>
      </c>
      <c r="C450" s="283" t="s">
        <v>264</v>
      </c>
      <c r="D450" s="284" t="s">
        <v>265</v>
      </c>
      <c r="E450" s="283" t="s">
        <v>266</v>
      </c>
      <c r="F450" s="283" t="s">
        <v>267</v>
      </c>
      <c r="G450" s="80" t="s">
        <v>268</v>
      </c>
    </row>
    <row r="451" spans="1:7">
      <c r="A451" s="283"/>
      <c r="B451" s="283"/>
      <c r="C451" s="283"/>
      <c r="D451" s="284"/>
      <c r="E451" s="283"/>
      <c r="F451" s="283"/>
      <c r="G451" s="80" t="s">
        <v>269</v>
      </c>
    </row>
    <row r="452" spans="1:7" ht="15.75" customHeight="1">
      <c r="A452" s="81">
        <v>1</v>
      </c>
      <c r="B452" s="80" t="s">
        <v>304</v>
      </c>
      <c r="C452" s="81" t="s">
        <v>271</v>
      </c>
      <c r="D452" s="80">
        <v>150</v>
      </c>
      <c r="E452" s="80">
        <v>1</v>
      </c>
      <c r="F452" s="184">
        <v>7.1999999999999998E-3</v>
      </c>
      <c r="G452" s="80">
        <f>F452*D452/E452</f>
        <v>1.08</v>
      </c>
    </row>
    <row r="453" spans="1:7" ht="15.75" customHeight="1">
      <c r="A453" s="81">
        <v>2</v>
      </c>
      <c r="B453" s="80" t="s">
        <v>293</v>
      </c>
      <c r="C453" s="81" t="s">
        <v>271</v>
      </c>
      <c r="D453" s="80">
        <v>4</v>
      </c>
      <c r="E453" s="80">
        <v>1</v>
      </c>
      <c r="F453" s="184">
        <v>2.1</v>
      </c>
      <c r="G453" s="84">
        <f t="shared" ref="G453:G458" si="18">F453*D453/E453</f>
        <v>8.4</v>
      </c>
    </row>
    <row r="454" spans="1:7" ht="15.75" customHeight="1">
      <c r="A454" s="81">
        <v>3</v>
      </c>
      <c r="B454" s="80" t="s">
        <v>292</v>
      </c>
      <c r="C454" s="81" t="s">
        <v>271</v>
      </c>
      <c r="D454" s="80">
        <v>2.8</v>
      </c>
      <c r="E454" s="80">
        <v>1</v>
      </c>
      <c r="F454" s="184">
        <v>0.44</v>
      </c>
      <c r="G454" s="84">
        <f t="shared" si="18"/>
        <v>1.232</v>
      </c>
    </row>
    <row r="455" spans="1:7" ht="15.75" customHeight="1">
      <c r="A455" s="81">
        <v>4</v>
      </c>
      <c r="B455" s="80" t="s">
        <v>307</v>
      </c>
      <c r="C455" s="81" t="s">
        <v>80</v>
      </c>
      <c r="D455" s="80">
        <v>1</v>
      </c>
      <c r="E455" s="80">
        <v>50</v>
      </c>
      <c r="F455" s="184">
        <v>50</v>
      </c>
      <c r="G455" s="80">
        <f t="shared" si="18"/>
        <v>1</v>
      </c>
    </row>
    <row r="456" spans="1:7" ht="15.75" customHeight="1">
      <c r="A456" s="81">
        <v>5</v>
      </c>
      <c r="B456" s="80" t="s">
        <v>283</v>
      </c>
      <c r="C456" s="81" t="s">
        <v>271</v>
      </c>
      <c r="D456" s="80">
        <v>3</v>
      </c>
      <c r="E456" s="80">
        <v>1</v>
      </c>
      <c r="F456" s="184">
        <v>0.02</v>
      </c>
      <c r="G456" s="80">
        <f t="shared" si="18"/>
        <v>0.06</v>
      </c>
    </row>
    <row r="457" spans="1:7" ht="15.75" customHeight="1">
      <c r="A457" s="81">
        <v>6</v>
      </c>
      <c r="B457" s="80" t="s">
        <v>275</v>
      </c>
      <c r="C457" s="81" t="s">
        <v>80</v>
      </c>
      <c r="D457" s="80">
        <v>2</v>
      </c>
      <c r="E457" s="80">
        <v>1</v>
      </c>
      <c r="F457" s="184">
        <v>0.5</v>
      </c>
      <c r="G457" s="84">
        <f t="shared" si="18"/>
        <v>1</v>
      </c>
    </row>
    <row r="458" spans="1:7" ht="15.75" customHeight="1">
      <c r="A458" s="81">
        <v>7</v>
      </c>
      <c r="B458" s="80" t="s">
        <v>284</v>
      </c>
      <c r="C458" s="81" t="s">
        <v>271</v>
      </c>
      <c r="D458" s="80">
        <v>1</v>
      </c>
      <c r="E458" s="80">
        <v>2</v>
      </c>
      <c r="F458" s="184">
        <v>0.15</v>
      </c>
      <c r="G458" s="80">
        <f t="shared" si="18"/>
        <v>7.4999999999999997E-2</v>
      </c>
    </row>
    <row r="459" spans="1:7" ht="15.75" customHeight="1">
      <c r="A459" s="80"/>
      <c r="B459" s="80" t="s">
        <v>308</v>
      </c>
      <c r="C459" s="80"/>
      <c r="D459" s="80"/>
      <c r="E459" s="80"/>
      <c r="F459" s="184"/>
      <c r="G459" s="86">
        <f>SUM(G452:G458)</f>
        <v>12.85</v>
      </c>
    </row>
    <row r="461" spans="1:7">
      <c r="A461" s="90" t="s">
        <v>368</v>
      </c>
      <c r="B461" s="77"/>
      <c r="C461" s="77"/>
      <c r="D461" s="77"/>
      <c r="E461" s="77"/>
      <c r="F461" s="77"/>
      <c r="G461" s="77"/>
    </row>
    <row r="462" spans="1:7">
      <c r="A462" s="90"/>
      <c r="B462" s="77"/>
      <c r="C462" s="77"/>
      <c r="D462" s="77"/>
      <c r="E462" s="77"/>
      <c r="F462" s="77"/>
      <c r="G462" s="77"/>
    </row>
    <row r="463" spans="1:7">
      <c r="A463" s="283" t="s">
        <v>262</v>
      </c>
      <c r="B463" s="283" t="s">
        <v>263</v>
      </c>
      <c r="C463" s="283" t="s">
        <v>264</v>
      </c>
      <c r="D463" s="284" t="s">
        <v>265</v>
      </c>
      <c r="E463" s="283" t="s">
        <v>266</v>
      </c>
      <c r="F463" s="283" t="s">
        <v>267</v>
      </c>
      <c r="G463" s="80" t="s">
        <v>268</v>
      </c>
    </row>
    <row r="464" spans="1:7">
      <c r="A464" s="283"/>
      <c r="B464" s="283"/>
      <c r="C464" s="283"/>
      <c r="D464" s="284"/>
      <c r="E464" s="283"/>
      <c r="F464" s="283"/>
      <c r="G464" s="80" t="s">
        <v>269</v>
      </c>
    </row>
    <row r="465" spans="1:7" ht="15.75" customHeight="1">
      <c r="A465" s="81">
        <v>1</v>
      </c>
      <c r="B465" s="80" t="s">
        <v>304</v>
      </c>
      <c r="C465" s="81" t="s">
        <v>271</v>
      </c>
      <c r="D465" s="80">
        <v>150</v>
      </c>
      <c r="E465" s="80">
        <v>1</v>
      </c>
      <c r="F465" s="184">
        <v>7.1999999999999998E-3</v>
      </c>
      <c r="G465" s="80">
        <f t="shared" ref="G465:G470" si="19">F465*D465/E465</f>
        <v>1.08</v>
      </c>
    </row>
    <row r="466" spans="1:7" ht="15.75" customHeight="1">
      <c r="A466" s="81">
        <v>2</v>
      </c>
      <c r="B466" s="80" t="s">
        <v>293</v>
      </c>
      <c r="C466" s="81" t="s">
        <v>271</v>
      </c>
      <c r="D466" s="80">
        <v>8</v>
      </c>
      <c r="E466" s="80">
        <v>1</v>
      </c>
      <c r="F466" s="184">
        <v>2.1</v>
      </c>
      <c r="G466" s="84">
        <f t="shared" si="19"/>
        <v>16.8</v>
      </c>
    </row>
    <row r="467" spans="1:7" ht="15.75" customHeight="1">
      <c r="A467" s="81">
        <v>3</v>
      </c>
      <c r="B467" s="80" t="s">
        <v>292</v>
      </c>
      <c r="C467" s="81" t="s">
        <v>271</v>
      </c>
      <c r="D467" s="80">
        <v>2.8</v>
      </c>
      <c r="E467" s="80">
        <v>1</v>
      </c>
      <c r="F467" s="184">
        <v>0.44</v>
      </c>
      <c r="G467" s="84">
        <f t="shared" si="19"/>
        <v>1.232</v>
      </c>
    </row>
    <row r="468" spans="1:7" ht="15.75" customHeight="1">
      <c r="A468" s="81">
        <v>4</v>
      </c>
      <c r="B468" s="80" t="s">
        <v>307</v>
      </c>
      <c r="C468" s="81" t="s">
        <v>80</v>
      </c>
      <c r="D468" s="80">
        <v>1</v>
      </c>
      <c r="E468" s="80">
        <v>50</v>
      </c>
      <c r="F468" s="184">
        <v>50</v>
      </c>
      <c r="G468" s="80">
        <f t="shared" si="19"/>
        <v>1</v>
      </c>
    </row>
    <row r="469" spans="1:7" ht="15.75" customHeight="1">
      <c r="A469" s="81">
        <v>5</v>
      </c>
      <c r="B469" s="80" t="s">
        <v>283</v>
      </c>
      <c r="C469" s="81" t="s">
        <v>271</v>
      </c>
      <c r="D469" s="80">
        <v>3</v>
      </c>
      <c r="E469" s="80">
        <v>1</v>
      </c>
      <c r="F469" s="184">
        <v>0.02</v>
      </c>
      <c r="G469" s="80">
        <f t="shared" si="19"/>
        <v>0.06</v>
      </c>
    </row>
    <row r="470" spans="1:7" ht="15.75" customHeight="1">
      <c r="A470" s="81">
        <v>6</v>
      </c>
      <c r="B470" s="80" t="s">
        <v>294</v>
      </c>
      <c r="C470" s="81" t="s">
        <v>80</v>
      </c>
      <c r="D470" s="80">
        <v>2</v>
      </c>
      <c r="E470" s="80">
        <v>1</v>
      </c>
      <c r="F470" s="184">
        <v>1.97</v>
      </c>
      <c r="G470" s="80">
        <f t="shared" si="19"/>
        <v>3.94</v>
      </c>
    </row>
    <row r="471" spans="1:7" ht="15.75" customHeight="1">
      <c r="A471" s="80"/>
      <c r="B471" s="80" t="s">
        <v>308</v>
      </c>
      <c r="C471" s="80"/>
      <c r="D471" s="80"/>
      <c r="E471" s="80"/>
      <c r="F471" s="80"/>
      <c r="G471" s="86">
        <f>SUM(G465:G470)</f>
        <v>24.11</v>
      </c>
    </row>
    <row r="473" spans="1:7" ht="15.75">
      <c r="A473" s="96" t="s">
        <v>367</v>
      </c>
    </row>
    <row r="474" spans="1:7" ht="15.75">
      <c r="A474" s="96" t="s">
        <v>538</v>
      </c>
    </row>
    <row r="475" spans="1:7" ht="15.75">
      <c r="A475" s="96"/>
    </row>
    <row r="476" spans="1:7" ht="15.75">
      <c r="A476" s="96"/>
    </row>
  </sheetData>
  <mergeCells count="250">
    <mergeCell ref="A1:F1"/>
    <mergeCell ref="A2:G2"/>
    <mergeCell ref="A7:A8"/>
    <mergeCell ref="B7:B8"/>
    <mergeCell ref="C7:C8"/>
    <mergeCell ref="D7:D8"/>
    <mergeCell ref="E7:E8"/>
    <mergeCell ref="F7:F8"/>
    <mergeCell ref="A33:A34"/>
    <mergeCell ref="B33:B34"/>
    <mergeCell ref="C33:C34"/>
    <mergeCell ref="D33:D34"/>
    <mergeCell ref="E33:E34"/>
    <mergeCell ref="F33:F34"/>
    <mergeCell ref="A27:A28"/>
    <mergeCell ref="B27:B28"/>
    <mergeCell ref="C27:C28"/>
    <mergeCell ref="D27:D28"/>
    <mergeCell ref="E27:E28"/>
    <mergeCell ref="F27:F28"/>
    <mergeCell ref="A60:A61"/>
    <mergeCell ref="B60:B61"/>
    <mergeCell ref="C60:C61"/>
    <mergeCell ref="D60:D61"/>
    <mergeCell ref="E60:E61"/>
    <mergeCell ref="F60:F61"/>
    <mergeCell ref="A39:A40"/>
    <mergeCell ref="B39:B40"/>
    <mergeCell ref="C39:C40"/>
    <mergeCell ref="D39:D40"/>
    <mergeCell ref="E39:E40"/>
    <mergeCell ref="F39:F40"/>
    <mergeCell ref="A82:A83"/>
    <mergeCell ref="B82:B83"/>
    <mergeCell ref="C82:C83"/>
    <mergeCell ref="D82:D83"/>
    <mergeCell ref="E82:E83"/>
    <mergeCell ref="F82:F83"/>
    <mergeCell ref="A76:A77"/>
    <mergeCell ref="B76:B77"/>
    <mergeCell ref="C76:C77"/>
    <mergeCell ref="D76:D77"/>
    <mergeCell ref="E76:E77"/>
    <mergeCell ref="F76:F77"/>
    <mergeCell ref="A97:A98"/>
    <mergeCell ref="B97:B98"/>
    <mergeCell ref="C97:C98"/>
    <mergeCell ref="D97:D98"/>
    <mergeCell ref="E97:E98"/>
    <mergeCell ref="F97:F98"/>
    <mergeCell ref="A88:A89"/>
    <mergeCell ref="B88:B89"/>
    <mergeCell ref="C88:C89"/>
    <mergeCell ref="D88:D89"/>
    <mergeCell ref="E88:E89"/>
    <mergeCell ref="F88:F89"/>
    <mergeCell ref="A116:A117"/>
    <mergeCell ref="B116:B117"/>
    <mergeCell ref="C116:C117"/>
    <mergeCell ref="D116:D117"/>
    <mergeCell ref="E116:E117"/>
    <mergeCell ref="F116:F117"/>
    <mergeCell ref="A105:A106"/>
    <mergeCell ref="B105:B106"/>
    <mergeCell ref="C105:C106"/>
    <mergeCell ref="D105:D106"/>
    <mergeCell ref="E105:E106"/>
    <mergeCell ref="F105:F106"/>
    <mergeCell ref="A141:A142"/>
    <mergeCell ref="B141:B142"/>
    <mergeCell ref="C141:C142"/>
    <mergeCell ref="D141:D142"/>
    <mergeCell ref="E141:E142"/>
    <mergeCell ref="F141:F142"/>
    <mergeCell ref="A128:A129"/>
    <mergeCell ref="B128:B129"/>
    <mergeCell ref="C128:C129"/>
    <mergeCell ref="D128:D129"/>
    <mergeCell ref="E128:E129"/>
    <mergeCell ref="F128:F129"/>
    <mergeCell ref="A167:A168"/>
    <mergeCell ref="B167:B168"/>
    <mergeCell ref="C167:C168"/>
    <mergeCell ref="D167:D168"/>
    <mergeCell ref="E167:E168"/>
    <mergeCell ref="F167:F168"/>
    <mergeCell ref="A155:A156"/>
    <mergeCell ref="B155:B156"/>
    <mergeCell ref="C155:C156"/>
    <mergeCell ref="D155:D156"/>
    <mergeCell ref="E155:E156"/>
    <mergeCell ref="F155:F156"/>
    <mergeCell ref="A189:A190"/>
    <mergeCell ref="B189:B190"/>
    <mergeCell ref="C189:C190"/>
    <mergeCell ref="D189:D190"/>
    <mergeCell ref="E189:E190"/>
    <mergeCell ref="F189:F190"/>
    <mergeCell ref="A176:A177"/>
    <mergeCell ref="B176:B177"/>
    <mergeCell ref="C176:C177"/>
    <mergeCell ref="D176:D177"/>
    <mergeCell ref="E176:E177"/>
    <mergeCell ref="F176:F177"/>
    <mergeCell ref="A203:A204"/>
    <mergeCell ref="B203:B204"/>
    <mergeCell ref="C203:C204"/>
    <mergeCell ref="D203:D204"/>
    <mergeCell ref="E203:E204"/>
    <mergeCell ref="F203:F204"/>
    <mergeCell ref="A196:A197"/>
    <mergeCell ref="B196:B197"/>
    <mergeCell ref="C196:C197"/>
    <mergeCell ref="D196:D197"/>
    <mergeCell ref="E196:E197"/>
    <mergeCell ref="F196:F197"/>
    <mergeCell ref="A217:G217"/>
    <mergeCell ref="A219:A220"/>
    <mergeCell ref="B219:B220"/>
    <mergeCell ref="C219:C220"/>
    <mergeCell ref="D219:D220"/>
    <mergeCell ref="E219:E220"/>
    <mergeCell ref="F219:F220"/>
    <mergeCell ref="A211:A212"/>
    <mergeCell ref="B211:B212"/>
    <mergeCell ref="C211:C212"/>
    <mergeCell ref="D211:D212"/>
    <mergeCell ref="E211:E212"/>
    <mergeCell ref="F211:F212"/>
    <mergeCell ref="A253:A254"/>
    <mergeCell ref="B253:B254"/>
    <mergeCell ref="C253:C254"/>
    <mergeCell ref="D253:D254"/>
    <mergeCell ref="E253:E254"/>
    <mergeCell ref="F253:F254"/>
    <mergeCell ref="A234:G234"/>
    <mergeCell ref="A236:A237"/>
    <mergeCell ref="B236:B237"/>
    <mergeCell ref="C236:C237"/>
    <mergeCell ref="D236:D237"/>
    <mergeCell ref="E236:E237"/>
    <mergeCell ref="F236:F237"/>
    <mergeCell ref="A286:A287"/>
    <mergeCell ref="B286:B287"/>
    <mergeCell ref="C286:C287"/>
    <mergeCell ref="D286:D287"/>
    <mergeCell ref="E286:E287"/>
    <mergeCell ref="F286:F287"/>
    <mergeCell ref="A268:A269"/>
    <mergeCell ref="B268:B269"/>
    <mergeCell ref="C268:C269"/>
    <mergeCell ref="D268:D269"/>
    <mergeCell ref="E268:E269"/>
    <mergeCell ref="F268:F269"/>
    <mergeCell ref="A319:A320"/>
    <mergeCell ref="B319:B320"/>
    <mergeCell ref="C319:C320"/>
    <mergeCell ref="D319:D320"/>
    <mergeCell ref="E319:E320"/>
    <mergeCell ref="F319:F320"/>
    <mergeCell ref="A305:A306"/>
    <mergeCell ref="B305:B306"/>
    <mergeCell ref="C305:C306"/>
    <mergeCell ref="D305:D306"/>
    <mergeCell ref="E305:E306"/>
    <mergeCell ref="F305:F306"/>
    <mergeCell ref="A355:A356"/>
    <mergeCell ref="B355:B356"/>
    <mergeCell ref="C355:C356"/>
    <mergeCell ref="D355:D356"/>
    <mergeCell ref="E355:E356"/>
    <mergeCell ref="F355:F356"/>
    <mergeCell ref="A337:A338"/>
    <mergeCell ref="B337:B338"/>
    <mergeCell ref="C337:C338"/>
    <mergeCell ref="D337:D338"/>
    <mergeCell ref="E337:E338"/>
    <mergeCell ref="F337:F338"/>
    <mergeCell ref="A368:A369"/>
    <mergeCell ref="B368:B369"/>
    <mergeCell ref="C368:C369"/>
    <mergeCell ref="D368:D369"/>
    <mergeCell ref="E368:E369"/>
    <mergeCell ref="F368:F369"/>
    <mergeCell ref="A362:A363"/>
    <mergeCell ref="B362:B363"/>
    <mergeCell ref="C362:C363"/>
    <mergeCell ref="D362:D363"/>
    <mergeCell ref="E362:E363"/>
    <mergeCell ref="F362:F363"/>
    <mergeCell ref="A381:A382"/>
    <mergeCell ref="B381:B382"/>
    <mergeCell ref="C381:C382"/>
    <mergeCell ref="D381:D382"/>
    <mergeCell ref="E381:E382"/>
    <mergeCell ref="F381:F382"/>
    <mergeCell ref="A374:A375"/>
    <mergeCell ref="B374:B375"/>
    <mergeCell ref="C374:C375"/>
    <mergeCell ref="D374:D375"/>
    <mergeCell ref="E374:E375"/>
    <mergeCell ref="F374:F375"/>
    <mergeCell ref="A402:A403"/>
    <mergeCell ref="B402:B403"/>
    <mergeCell ref="C402:C403"/>
    <mergeCell ref="D402:D403"/>
    <mergeCell ref="E402:E403"/>
    <mergeCell ref="F402:F403"/>
    <mergeCell ref="A396:A397"/>
    <mergeCell ref="B396:B397"/>
    <mergeCell ref="C396:C397"/>
    <mergeCell ref="D396:D397"/>
    <mergeCell ref="E396:E397"/>
    <mergeCell ref="F396:F397"/>
    <mergeCell ref="A414:A415"/>
    <mergeCell ref="B414:B415"/>
    <mergeCell ref="C414:C415"/>
    <mergeCell ref="D414:D415"/>
    <mergeCell ref="E414:E415"/>
    <mergeCell ref="F414:F415"/>
    <mergeCell ref="A408:A409"/>
    <mergeCell ref="B408:B409"/>
    <mergeCell ref="C408:C409"/>
    <mergeCell ref="D408:D409"/>
    <mergeCell ref="E408:E409"/>
    <mergeCell ref="F408:F409"/>
    <mergeCell ref="A438:A439"/>
    <mergeCell ref="B438:B439"/>
    <mergeCell ref="C438:C439"/>
    <mergeCell ref="D438:D439"/>
    <mergeCell ref="E438:E439"/>
    <mergeCell ref="F438:F439"/>
    <mergeCell ref="A426:A427"/>
    <mergeCell ref="B426:B427"/>
    <mergeCell ref="C426:C427"/>
    <mergeCell ref="D426:D427"/>
    <mergeCell ref="E426:E427"/>
    <mergeCell ref="F426:F427"/>
    <mergeCell ref="A463:A464"/>
    <mergeCell ref="B463:B464"/>
    <mergeCell ref="C463:C464"/>
    <mergeCell ref="D463:D464"/>
    <mergeCell ref="E463:E464"/>
    <mergeCell ref="F463:F464"/>
    <mergeCell ref="A450:A451"/>
    <mergeCell ref="B450:B451"/>
    <mergeCell ref="C450:C451"/>
    <mergeCell ref="D450:D451"/>
    <mergeCell ref="E450:E451"/>
    <mergeCell ref="F450:F451"/>
  </mergeCells>
  <pageMargins left="0.51181102362204722" right="0.31496062992125984" top="0.35433070866141736" bottom="0.35433070866141736" header="0.31496062992125984" footer="0.31496062992125984"/>
  <pageSetup paperSize="9" scale="90" orientation="portrait" verticalDpi="0" r:id="rId1"/>
  <headerFooter>
    <oddFooter>&amp;C&amp;P</oddFooter>
  </headerFooter>
  <rowBreaks count="8" manualBreakCount="8">
    <brk id="56" max="6" man="1"/>
    <brk id="113" max="6" man="1"/>
    <brk id="164" max="6" man="1"/>
    <brk id="216" max="6" man="1"/>
    <brk id="266" max="6" man="1"/>
    <brk id="316" max="6" man="1"/>
    <brk id="371" max="6" man="1"/>
    <brk id="423" max="6" man="1"/>
  </rowBreaks>
</worksheet>
</file>

<file path=xl/worksheets/sheet6.xml><?xml version="1.0" encoding="utf-8"?>
<worksheet xmlns="http://schemas.openxmlformats.org/spreadsheetml/2006/main" xmlns:r="http://schemas.openxmlformats.org/officeDocument/2006/relationships">
  <dimension ref="A1:D80"/>
  <sheetViews>
    <sheetView topLeftCell="A37" zoomScaleNormal="100" workbookViewId="0">
      <selection activeCell="A3" sqref="A3:D3"/>
    </sheetView>
  </sheetViews>
  <sheetFormatPr defaultRowHeight="15"/>
  <cols>
    <col min="1" max="1" width="6.85546875" customWidth="1"/>
    <col min="2" max="2" width="57.140625" customWidth="1"/>
    <col min="3" max="3" width="12.7109375" customWidth="1"/>
    <col min="4" max="4" width="10.85546875" customWidth="1"/>
  </cols>
  <sheetData>
    <row r="1" spans="1:4">
      <c r="A1" s="291" t="s">
        <v>515</v>
      </c>
      <c r="B1" s="291"/>
      <c r="C1" s="291"/>
      <c r="D1" s="291"/>
    </row>
    <row r="2" spans="1:4" ht="37.5" customHeight="1">
      <c r="A2" s="195" t="s">
        <v>516</v>
      </c>
      <c r="B2" s="195"/>
      <c r="C2" s="195"/>
      <c r="D2" s="195"/>
    </row>
    <row r="3" spans="1:4" ht="15.75">
      <c r="A3" s="292" t="s">
        <v>528</v>
      </c>
      <c r="B3" s="292"/>
      <c r="C3" s="292"/>
      <c r="D3" s="292"/>
    </row>
    <row r="4" spans="1:4" ht="55.5">
      <c r="A4" s="118" t="s">
        <v>373</v>
      </c>
      <c r="B4" s="119" t="s">
        <v>374</v>
      </c>
      <c r="C4" s="120" t="s">
        <v>264</v>
      </c>
      <c r="D4" s="120" t="s">
        <v>544</v>
      </c>
    </row>
    <row r="5" spans="1:4" ht="15.75">
      <c r="A5" s="121"/>
      <c r="B5" s="122" t="s">
        <v>375</v>
      </c>
      <c r="C5" s="121"/>
      <c r="D5" s="121"/>
    </row>
    <row r="6" spans="1:4" ht="15.75">
      <c r="A6" s="123" t="s">
        <v>376</v>
      </c>
      <c r="B6" s="124" t="s">
        <v>377</v>
      </c>
      <c r="C6" s="125"/>
      <c r="D6" s="125"/>
    </row>
    <row r="7" spans="1:4" ht="15.75">
      <c r="A7" s="126" t="s">
        <v>378</v>
      </c>
      <c r="B7" s="127" t="s">
        <v>379</v>
      </c>
      <c r="C7" s="126" t="s">
        <v>380</v>
      </c>
      <c r="D7" s="191">
        <f>'витрати по зубопротез'!F21</f>
        <v>1623</v>
      </c>
    </row>
    <row r="8" spans="1:4" ht="15.75">
      <c r="A8" s="126" t="s">
        <v>381</v>
      </c>
      <c r="B8" s="127" t="s">
        <v>207</v>
      </c>
      <c r="C8" s="126" t="s">
        <v>133</v>
      </c>
      <c r="D8" s="191">
        <f>'витрати по зубопротез'!F58</f>
        <v>18</v>
      </c>
    </row>
    <row r="9" spans="1:4" ht="15.75">
      <c r="A9" s="126" t="s">
        <v>382</v>
      </c>
      <c r="B9" s="127" t="s">
        <v>208</v>
      </c>
      <c r="C9" s="126" t="s">
        <v>133</v>
      </c>
      <c r="D9" s="191">
        <f>'витрати по зубопротез'!F76</f>
        <v>63</v>
      </c>
    </row>
    <row r="10" spans="1:4" ht="15.75">
      <c r="A10" s="126" t="s">
        <v>474</v>
      </c>
      <c r="B10" s="127" t="s">
        <v>206</v>
      </c>
      <c r="C10" s="126" t="s">
        <v>383</v>
      </c>
      <c r="D10" s="191">
        <f>'витрати по зубопротез'!F39</f>
        <v>2326</v>
      </c>
    </row>
    <row r="11" spans="1:4" ht="15.75">
      <c r="A11" s="123" t="s">
        <v>384</v>
      </c>
      <c r="B11" s="124" t="s">
        <v>385</v>
      </c>
      <c r="C11" s="126"/>
      <c r="D11" s="191"/>
    </row>
    <row r="12" spans="1:4" ht="15.75">
      <c r="A12" s="126" t="s">
        <v>386</v>
      </c>
      <c r="B12" s="127" t="s">
        <v>210</v>
      </c>
      <c r="C12" s="126" t="s">
        <v>387</v>
      </c>
      <c r="D12" s="191">
        <f>'витрати по зубопротез'!F94</f>
        <v>259</v>
      </c>
    </row>
    <row r="13" spans="1:4" ht="15.75">
      <c r="A13" s="126" t="s">
        <v>388</v>
      </c>
      <c r="B13" s="127" t="s">
        <v>211</v>
      </c>
      <c r="C13" s="126" t="s">
        <v>387</v>
      </c>
      <c r="D13" s="191">
        <f>'витрати по зубопротез'!F112</f>
        <v>54</v>
      </c>
    </row>
    <row r="14" spans="1:4" ht="47.25">
      <c r="A14" s="128" t="s">
        <v>389</v>
      </c>
      <c r="B14" s="129" t="s">
        <v>390</v>
      </c>
      <c r="C14" s="126" t="s">
        <v>387</v>
      </c>
      <c r="D14" s="191">
        <f>'витрати по зубопротез'!F130</f>
        <v>358</v>
      </c>
    </row>
    <row r="15" spans="1:4" ht="15.75">
      <c r="A15" s="126" t="s">
        <v>391</v>
      </c>
      <c r="B15" s="127" t="s">
        <v>213</v>
      </c>
      <c r="C15" s="126" t="s">
        <v>387</v>
      </c>
      <c r="D15" s="191">
        <f>'витрати по зубопротез'!F148</f>
        <v>27</v>
      </c>
    </row>
    <row r="16" spans="1:4" ht="15.75">
      <c r="A16" s="123" t="s">
        <v>392</v>
      </c>
      <c r="B16" s="124" t="s">
        <v>393</v>
      </c>
      <c r="C16" s="126"/>
      <c r="D16" s="191"/>
    </row>
    <row r="17" spans="1:4" ht="15.75">
      <c r="A17" s="126" t="s">
        <v>394</v>
      </c>
      <c r="B17" s="127" t="s">
        <v>395</v>
      </c>
      <c r="C17" s="126" t="s">
        <v>396</v>
      </c>
      <c r="D17" s="191">
        <f>'витрати по зубопротез'!F166</f>
        <v>650</v>
      </c>
    </row>
    <row r="18" spans="1:4" ht="15.75">
      <c r="A18" s="126" t="s">
        <v>397</v>
      </c>
      <c r="B18" s="127" t="s">
        <v>215</v>
      </c>
      <c r="C18" s="126" t="s">
        <v>396</v>
      </c>
      <c r="D18" s="191">
        <f>'витрати по зубопротез'!F184</f>
        <v>687</v>
      </c>
    </row>
    <row r="19" spans="1:4" ht="15.75">
      <c r="A19" s="126" t="s">
        <v>398</v>
      </c>
      <c r="B19" s="127" t="s">
        <v>216</v>
      </c>
      <c r="C19" s="126" t="s">
        <v>396</v>
      </c>
      <c r="D19" s="191">
        <f>'витрати по зубопротез'!F202</f>
        <v>656</v>
      </c>
    </row>
    <row r="20" spans="1:4" ht="15.75">
      <c r="A20" s="126" t="s">
        <v>399</v>
      </c>
      <c r="B20" s="127" t="s">
        <v>217</v>
      </c>
      <c r="C20" s="126" t="s">
        <v>396</v>
      </c>
      <c r="D20" s="191">
        <f>'витрати по зубопротез'!F220</f>
        <v>675</v>
      </c>
    </row>
    <row r="21" spans="1:4" ht="15.75">
      <c r="A21" s="126" t="s">
        <v>400</v>
      </c>
      <c r="B21" s="127" t="s">
        <v>218</v>
      </c>
      <c r="C21" s="126" t="s">
        <v>396</v>
      </c>
      <c r="D21" s="191">
        <f>'витрати по зубопротез'!F238</f>
        <v>691</v>
      </c>
    </row>
    <row r="22" spans="1:4" ht="15.75">
      <c r="A22" s="126" t="s">
        <v>401</v>
      </c>
      <c r="B22" s="127" t="s">
        <v>402</v>
      </c>
      <c r="C22" s="126" t="s">
        <v>396</v>
      </c>
      <c r="D22" s="191">
        <f>'витрати по зубопротез'!F256</f>
        <v>693</v>
      </c>
    </row>
    <row r="23" spans="1:4" ht="15.75">
      <c r="A23" s="126" t="s">
        <v>403</v>
      </c>
      <c r="B23" s="127" t="s">
        <v>404</v>
      </c>
      <c r="C23" s="126" t="s">
        <v>396</v>
      </c>
      <c r="D23" s="191">
        <f>'витрати по зубопротез'!F274</f>
        <v>654</v>
      </c>
    </row>
    <row r="24" spans="1:4" ht="15.75">
      <c r="A24" s="126" t="s">
        <v>405</v>
      </c>
      <c r="B24" s="127" t="s">
        <v>221</v>
      </c>
      <c r="C24" s="126" t="s">
        <v>396</v>
      </c>
      <c r="D24" s="191">
        <f>'витрати по зубопротез'!F292</f>
        <v>680</v>
      </c>
    </row>
    <row r="25" spans="1:4" ht="15.75">
      <c r="A25" s="126" t="s">
        <v>406</v>
      </c>
      <c r="B25" s="127" t="s">
        <v>222</v>
      </c>
      <c r="C25" s="126" t="s">
        <v>396</v>
      </c>
      <c r="D25" s="191">
        <f>'витрати по зубопротез'!F310</f>
        <v>682</v>
      </c>
    </row>
    <row r="26" spans="1:4" ht="18" customHeight="1">
      <c r="A26" s="126" t="s">
        <v>407</v>
      </c>
      <c r="B26" s="127" t="s">
        <v>223</v>
      </c>
      <c r="C26" s="126" t="s">
        <v>396</v>
      </c>
      <c r="D26" s="191">
        <f>'витрати по зубопротез'!F328</f>
        <v>690</v>
      </c>
    </row>
    <row r="27" spans="1:4" ht="18.75" customHeight="1">
      <c r="A27" s="126" t="s">
        <v>408</v>
      </c>
      <c r="B27" s="127" t="s">
        <v>224</v>
      </c>
      <c r="C27" s="126" t="s">
        <v>396</v>
      </c>
      <c r="D27" s="191">
        <f>'витрати по зубопротез'!F346</f>
        <v>800</v>
      </c>
    </row>
    <row r="28" spans="1:4" ht="29.25" customHeight="1">
      <c r="A28" s="126" t="s">
        <v>409</v>
      </c>
      <c r="B28" s="127" t="s">
        <v>410</v>
      </c>
      <c r="C28" s="126"/>
      <c r="D28" s="191"/>
    </row>
    <row r="29" spans="1:4" ht="15.75">
      <c r="A29" s="123" t="s">
        <v>70</v>
      </c>
      <c r="B29" s="124" t="s">
        <v>411</v>
      </c>
      <c r="C29" s="126"/>
      <c r="D29" s="191"/>
    </row>
    <row r="30" spans="1:4" ht="15.75">
      <c r="A30" s="126" t="s">
        <v>412</v>
      </c>
      <c r="B30" s="127" t="s">
        <v>413</v>
      </c>
      <c r="C30" s="126" t="s">
        <v>414</v>
      </c>
      <c r="D30" s="191"/>
    </row>
    <row r="31" spans="1:4" ht="15.75">
      <c r="A31" s="126" t="s">
        <v>415</v>
      </c>
      <c r="B31" s="127" t="s">
        <v>225</v>
      </c>
      <c r="C31" s="126" t="s">
        <v>387</v>
      </c>
      <c r="D31" s="191">
        <f>'витрати по зубопротез'!F364</f>
        <v>693</v>
      </c>
    </row>
    <row r="32" spans="1:4" ht="15.75">
      <c r="A32" s="126" t="s">
        <v>416</v>
      </c>
      <c r="B32" s="127" t="s">
        <v>226</v>
      </c>
      <c r="C32" s="126" t="s">
        <v>387</v>
      </c>
      <c r="D32" s="191">
        <f>'витрати по зубопротез'!F382</f>
        <v>603</v>
      </c>
    </row>
    <row r="33" spans="1:4" ht="15.75">
      <c r="A33" s="126" t="s">
        <v>417</v>
      </c>
      <c r="B33" s="127" t="s">
        <v>227</v>
      </c>
      <c r="C33" s="126" t="s">
        <v>387</v>
      </c>
      <c r="D33" s="191">
        <f>'витрати по зубопротез'!F400</f>
        <v>244</v>
      </c>
    </row>
    <row r="34" spans="1:4" ht="15.75">
      <c r="A34" s="126" t="s">
        <v>418</v>
      </c>
      <c r="B34" s="127" t="s">
        <v>228</v>
      </c>
      <c r="C34" s="126" t="s">
        <v>387</v>
      </c>
      <c r="D34" s="191">
        <f>'витрати по зубопротез'!F418</f>
        <v>249</v>
      </c>
    </row>
    <row r="35" spans="1:4" ht="15.75">
      <c r="A35" s="126" t="s">
        <v>419</v>
      </c>
      <c r="B35" s="127" t="s">
        <v>229</v>
      </c>
      <c r="C35" s="126" t="s">
        <v>387</v>
      </c>
      <c r="D35" s="191">
        <f>'витрати по зубопротез'!F435</f>
        <v>75</v>
      </c>
    </row>
    <row r="36" spans="1:4" ht="15.75">
      <c r="A36" s="126" t="s">
        <v>420</v>
      </c>
      <c r="B36" s="127" t="s">
        <v>230</v>
      </c>
      <c r="C36" s="126" t="s">
        <v>387</v>
      </c>
      <c r="D36" s="191">
        <f>'витрати по зубопротез'!F455</f>
        <v>120</v>
      </c>
    </row>
    <row r="37" spans="1:4" ht="15.75">
      <c r="A37" s="126" t="s">
        <v>421</v>
      </c>
      <c r="B37" s="127" t="s">
        <v>231</v>
      </c>
      <c r="C37" s="126" t="s">
        <v>387</v>
      </c>
      <c r="D37" s="191">
        <f>'витрати по зубопротез'!F474</f>
        <v>71</v>
      </c>
    </row>
    <row r="38" spans="1:4" ht="15.75">
      <c r="A38" s="126" t="s">
        <v>422</v>
      </c>
      <c r="B38" s="127" t="s">
        <v>232</v>
      </c>
      <c r="C38" s="126" t="s">
        <v>387</v>
      </c>
      <c r="D38" s="191">
        <f>'витрати по зубопротез'!F493</f>
        <v>167</v>
      </c>
    </row>
    <row r="39" spans="1:4" ht="17.25" customHeight="1">
      <c r="A39" s="126" t="s">
        <v>423</v>
      </c>
      <c r="B39" s="127" t="s">
        <v>233</v>
      </c>
      <c r="C39" s="126" t="s">
        <v>387</v>
      </c>
      <c r="D39" s="191">
        <f>'витрати по зубопротез'!F511</f>
        <v>286</v>
      </c>
    </row>
    <row r="40" spans="1:4" ht="17.25" customHeight="1">
      <c r="A40" s="126" t="s">
        <v>424</v>
      </c>
      <c r="B40" s="127" t="s">
        <v>234</v>
      </c>
      <c r="C40" s="126" t="s">
        <v>387</v>
      </c>
      <c r="D40" s="191">
        <f>'витрати по зубопротез'!F529</f>
        <v>134</v>
      </c>
    </row>
    <row r="41" spans="1:4" ht="31.5">
      <c r="A41" s="128" t="s">
        <v>425</v>
      </c>
      <c r="B41" s="129" t="s">
        <v>426</v>
      </c>
      <c r="C41" s="126" t="s">
        <v>387</v>
      </c>
      <c r="D41" s="191">
        <f>'витрати по зубопротез'!F548</f>
        <v>2163</v>
      </c>
    </row>
    <row r="42" spans="1:4" ht="31.5">
      <c r="A42" s="128" t="s">
        <v>427</v>
      </c>
      <c r="B42" s="129" t="s">
        <v>428</v>
      </c>
      <c r="C42" s="128"/>
      <c r="D42" s="191"/>
    </row>
    <row r="43" spans="1:4" ht="18" customHeight="1">
      <c r="A43" s="126" t="s">
        <v>429</v>
      </c>
      <c r="B43" s="127" t="s">
        <v>430</v>
      </c>
      <c r="C43" s="126" t="s">
        <v>387</v>
      </c>
      <c r="D43" s="191">
        <f>'витрати по зубопротез'!F567</f>
        <v>86</v>
      </c>
    </row>
    <row r="44" spans="1:4" ht="15.75">
      <c r="A44" s="126"/>
      <c r="B44" s="123" t="s">
        <v>431</v>
      </c>
      <c r="C44" s="126"/>
      <c r="D44" s="191"/>
    </row>
    <row r="45" spans="1:4" ht="15.75">
      <c r="A45" s="123" t="s">
        <v>432</v>
      </c>
      <c r="B45" s="124" t="s">
        <v>433</v>
      </c>
      <c r="C45" s="126"/>
      <c r="D45" s="191"/>
    </row>
    <row r="46" spans="1:4" ht="15.75">
      <c r="A46" s="126" t="s">
        <v>434</v>
      </c>
      <c r="B46" s="127" t="s">
        <v>237</v>
      </c>
      <c r="C46" s="126" t="s">
        <v>387</v>
      </c>
      <c r="D46" s="191">
        <f>'витрати по зубопротез'!F586</f>
        <v>459</v>
      </c>
    </row>
    <row r="47" spans="1:4" ht="31.5">
      <c r="A47" s="126" t="s">
        <v>435</v>
      </c>
      <c r="B47" s="127" t="s">
        <v>238</v>
      </c>
      <c r="C47" s="126" t="s">
        <v>387</v>
      </c>
      <c r="D47" s="191">
        <f>'витрати по зубопротез'!F605</f>
        <v>627</v>
      </c>
    </row>
    <row r="48" spans="1:4" ht="15.75">
      <c r="A48" s="126" t="s">
        <v>436</v>
      </c>
      <c r="B48" s="127" t="s">
        <v>239</v>
      </c>
      <c r="C48" s="126" t="s">
        <v>387</v>
      </c>
      <c r="D48" s="191">
        <f>'витрати по зубопротез'!F623</f>
        <v>517</v>
      </c>
    </row>
    <row r="49" spans="1:4" ht="15.75">
      <c r="A49" s="126" t="s">
        <v>437</v>
      </c>
      <c r="B49" s="127" t="s">
        <v>240</v>
      </c>
      <c r="C49" s="126" t="s">
        <v>387</v>
      </c>
      <c r="D49" s="191">
        <f>'витрати по зубопротез'!F641</f>
        <v>651</v>
      </c>
    </row>
    <row r="50" spans="1:4" ht="31.5">
      <c r="A50" s="128" t="s">
        <v>438</v>
      </c>
      <c r="B50" s="129" t="s">
        <v>254</v>
      </c>
      <c r="C50" s="128" t="s">
        <v>387</v>
      </c>
      <c r="D50" s="191">
        <f>'витрати по зубопротез'!F900</f>
        <v>1062</v>
      </c>
    </row>
    <row r="51" spans="1:4" ht="31.5">
      <c r="A51" s="123" t="s">
        <v>439</v>
      </c>
      <c r="B51" s="124" t="s">
        <v>440</v>
      </c>
      <c r="C51" s="126"/>
      <c r="D51" s="191"/>
    </row>
    <row r="52" spans="1:4" ht="15.75">
      <c r="A52" s="126" t="s">
        <v>441</v>
      </c>
      <c r="B52" s="127" t="s">
        <v>241</v>
      </c>
      <c r="C52" s="126" t="s">
        <v>387</v>
      </c>
      <c r="D52" s="191">
        <f>'витрати по зубопротез'!F660</f>
        <v>572</v>
      </c>
    </row>
    <row r="53" spans="1:4" ht="15.75">
      <c r="A53" s="126" t="s">
        <v>442</v>
      </c>
      <c r="B53" s="127" t="s">
        <v>242</v>
      </c>
      <c r="C53" s="126" t="s">
        <v>387</v>
      </c>
      <c r="D53" s="191">
        <f>'витрати по зубопротез'!F679</f>
        <v>780</v>
      </c>
    </row>
    <row r="54" spans="1:4" ht="15.75">
      <c r="A54" s="123" t="s">
        <v>443</v>
      </c>
      <c r="B54" s="124" t="s">
        <v>444</v>
      </c>
      <c r="C54" s="126"/>
      <c r="D54" s="191"/>
    </row>
    <row r="55" spans="1:4" ht="15.75">
      <c r="A55" s="126" t="s">
        <v>445</v>
      </c>
      <c r="B55" s="127" t="s">
        <v>243</v>
      </c>
      <c r="C55" s="126" t="s">
        <v>387</v>
      </c>
      <c r="D55" s="191">
        <f>'витрати по зубопротез'!F697</f>
        <v>73</v>
      </c>
    </row>
    <row r="56" spans="1:4" ht="15.75">
      <c r="A56" s="126" t="s">
        <v>446</v>
      </c>
      <c r="B56" s="127" t="s">
        <v>447</v>
      </c>
      <c r="C56" s="126" t="s">
        <v>387</v>
      </c>
      <c r="D56" s="191">
        <f>'витрати по зубопротез'!F716</f>
        <v>213</v>
      </c>
    </row>
    <row r="57" spans="1:4" ht="15.75">
      <c r="A57" s="126" t="s">
        <v>448</v>
      </c>
      <c r="B57" s="127" t="s">
        <v>449</v>
      </c>
      <c r="C57" s="126" t="s">
        <v>387</v>
      </c>
      <c r="D57" s="191">
        <f>'витрати по зубопротез'!F734</f>
        <v>215</v>
      </c>
    </row>
    <row r="58" spans="1:4" ht="15.75">
      <c r="A58" s="126" t="s">
        <v>450</v>
      </c>
      <c r="B58" s="127" t="s">
        <v>451</v>
      </c>
      <c r="C58" s="126" t="s">
        <v>387</v>
      </c>
      <c r="D58" s="191">
        <f>'витрати по зубопротез'!F918</f>
        <v>215</v>
      </c>
    </row>
    <row r="59" spans="1:4" ht="15.75">
      <c r="A59" s="126" t="s">
        <v>452</v>
      </c>
      <c r="B59" s="127" t="s">
        <v>246</v>
      </c>
      <c r="C59" s="126" t="s">
        <v>387</v>
      </c>
      <c r="D59" s="191">
        <f>'витрати по зубопротез'!F752</f>
        <v>30</v>
      </c>
    </row>
    <row r="60" spans="1:4" ht="15.75">
      <c r="A60" s="126" t="s">
        <v>453</v>
      </c>
      <c r="B60" s="127" t="s">
        <v>247</v>
      </c>
      <c r="C60" s="126" t="s">
        <v>387</v>
      </c>
      <c r="D60" s="191">
        <f>'витрати по зубопротез'!F771</f>
        <v>239</v>
      </c>
    </row>
    <row r="61" spans="1:4" ht="15.75">
      <c r="A61" s="126" t="s">
        <v>454</v>
      </c>
      <c r="B61" s="127" t="s">
        <v>455</v>
      </c>
      <c r="C61" s="126" t="s">
        <v>387</v>
      </c>
      <c r="D61" s="191">
        <f>'витрати по зубопротез'!F474</f>
        <v>71</v>
      </c>
    </row>
    <row r="62" spans="1:4" ht="15.75">
      <c r="A62" s="123" t="s">
        <v>456</v>
      </c>
      <c r="B62" s="124" t="s">
        <v>457</v>
      </c>
      <c r="C62" s="126"/>
      <c r="D62" s="191"/>
    </row>
    <row r="63" spans="1:4" ht="15.75">
      <c r="A63" s="126" t="s">
        <v>458</v>
      </c>
      <c r="B63" s="127" t="s">
        <v>459</v>
      </c>
      <c r="C63" s="126" t="s">
        <v>387</v>
      </c>
      <c r="D63" s="191">
        <f>'витрати по зубопротез'!F790</f>
        <v>89</v>
      </c>
    </row>
    <row r="64" spans="1:4" ht="15.75">
      <c r="A64" s="126" t="s">
        <v>460</v>
      </c>
      <c r="B64" s="127" t="s">
        <v>461</v>
      </c>
      <c r="C64" s="126" t="s">
        <v>387</v>
      </c>
      <c r="D64" s="191">
        <f>'витрати по зубопротез'!F808</f>
        <v>89</v>
      </c>
    </row>
    <row r="65" spans="1:4" ht="15.75">
      <c r="A65" s="126" t="s">
        <v>462</v>
      </c>
      <c r="B65" s="127" t="s">
        <v>250</v>
      </c>
      <c r="C65" s="126" t="s">
        <v>387</v>
      </c>
      <c r="D65" s="191">
        <f>'витрати по зубопротез'!F827</f>
        <v>95</v>
      </c>
    </row>
    <row r="66" spans="1:4" ht="15.75">
      <c r="A66" s="126" t="s">
        <v>463</v>
      </c>
      <c r="B66" s="127" t="s">
        <v>464</v>
      </c>
      <c r="C66" s="126" t="s">
        <v>387</v>
      </c>
      <c r="D66" s="191">
        <f>'витрати по зубопротез'!F936</f>
        <v>91</v>
      </c>
    </row>
    <row r="67" spans="1:4" ht="15.75">
      <c r="A67" s="126" t="s">
        <v>465</v>
      </c>
      <c r="B67" s="127" t="s">
        <v>466</v>
      </c>
      <c r="C67" s="126" t="s">
        <v>387</v>
      </c>
      <c r="D67" s="191">
        <f>'витрати по зубопротез'!F954</f>
        <v>133</v>
      </c>
    </row>
    <row r="68" spans="1:4" ht="15.75">
      <c r="A68" s="126" t="s">
        <v>467</v>
      </c>
      <c r="B68" s="127" t="s">
        <v>495</v>
      </c>
      <c r="C68" s="126" t="s">
        <v>396</v>
      </c>
      <c r="D68" s="191">
        <f>'витрати по зубопротез'!F846</f>
        <v>236</v>
      </c>
    </row>
    <row r="69" spans="1:4" ht="15.75">
      <c r="A69" s="126" t="s">
        <v>468</v>
      </c>
      <c r="B69" s="127" t="s">
        <v>252</v>
      </c>
      <c r="C69" s="126" t="s">
        <v>396</v>
      </c>
      <c r="D69" s="191">
        <f>'витрати по зубопротез'!F864</f>
        <v>118</v>
      </c>
    </row>
    <row r="70" spans="1:4" ht="15.75">
      <c r="A70" s="126" t="s">
        <v>469</v>
      </c>
      <c r="B70" s="127" t="s">
        <v>253</v>
      </c>
      <c r="C70" s="126" t="s">
        <v>396</v>
      </c>
      <c r="D70" s="191">
        <f>'витрати по зубопротез'!F882</f>
        <v>236</v>
      </c>
    </row>
    <row r="71" spans="1:4" ht="15.75">
      <c r="A71" s="126" t="s">
        <v>470</v>
      </c>
      <c r="B71" s="127" t="s">
        <v>258</v>
      </c>
      <c r="C71" s="126" t="s">
        <v>387</v>
      </c>
      <c r="D71" s="191">
        <f>'витрати по зубопротез'!F972</f>
        <v>30</v>
      </c>
    </row>
    <row r="72" spans="1:4" ht="15.75">
      <c r="A72" s="130" t="s">
        <v>471</v>
      </c>
      <c r="B72" s="293" t="s">
        <v>472</v>
      </c>
      <c r="C72" s="121"/>
      <c r="D72" s="121"/>
    </row>
    <row r="73" spans="1:4" ht="15.75">
      <c r="A73" s="121"/>
      <c r="B73" s="293"/>
      <c r="C73" s="121"/>
      <c r="D73" s="121"/>
    </row>
    <row r="75" spans="1:4" ht="46.5" customHeight="1">
      <c r="A75" s="294" t="s">
        <v>473</v>
      </c>
      <c r="B75" s="294"/>
      <c r="C75" s="294"/>
      <c r="D75" s="294"/>
    </row>
    <row r="76" spans="1:4">
      <c r="A76" s="1"/>
      <c r="B76" s="1"/>
      <c r="C76" s="1"/>
      <c r="D76" s="1"/>
    </row>
    <row r="77" spans="1:4">
      <c r="A77" s="1"/>
      <c r="B77" s="1"/>
      <c r="C77" s="1"/>
      <c r="D77" s="1"/>
    </row>
    <row r="78" spans="1:4" ht="15.75">
      <c r="A78" s="295" t="s">
        <v>532</v>
      </c>
      <c r="B78" s="295"/>
      <c r="C78" s="295"/>
      <c r="D78" s="295"/>
    </row>
    <row r="79" spans="1:4">
      <c r="A79" s="1"/>
      <c r="B79" s="1"/>
      <c r="C79" s="1"/>
      <c r="D79" s="1"/>
    </row>
    <row r="80" spans="1:4" ht="30.75" customHeight="1">
      <c r="A80" s="290" t="s">
        <v>539</v>
      </c>
      <c r="B80" s="290"/>
      <c r="C80" s="290"/>
      <c r="D80" s="290"/>
    </row>
  </sheetData>
  <mergeCells count="7">
    <mergeCell ref="A80:D80"/>
    <mergeCell ref="A1:D1"/>
    <mergeCell ref="A2:D2"/>
    <mergeCell ref="A3:D3"/>
    <mergeCell ref="B72:B73"/>
    <mergeCell ref="A75:D75"/>
    <mergeCell ref="A78:D78"/>
  </mergeCells>
  <pageMargins left="0.70866141732283472" right="0.31496062992125984" top="0.35433070866141736" bottom="0.35433070866141736" header="0.31496062992125984" footer="0.31496062992125984"/>
  <pageSetup paperSize="9" scale="98" orientation="portrait" verticalDpi="0"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dimension ref="A1:J36"/>
  <sheetViews>
    <sheetView tabSelected="1" zoomScaleNormal="100" workbookViewId="0">
      <selection activeCell="B6" sqref="B6"/>
    </sheetView>
  </sheetViews>
  <sheetFormatPr defaultRowHeight="15"/>
  <cols>
    <col min="1" max="1" width="5.5703125" customWidth="1"/>
    <col min="2" max="2" width="43.28515625" customWidth="1"/>
    <col min="3" max="4" width="9.5703125" customWidth="1"/>
    <col min="5" max="5" width="8.7109375" customWidth="1"/>
    <col min="6" max="6" width="10.7109375" customWidth="1"/>
  </cols>
  <sheetData>
    <row r="1" spans="1:10" ht="15.75">
      <c r="A1" s="4"/>
      <c r="B1" s="4"/>
      <c r="C1" s="4"/>
      <c r="D1" s="4"/>
      <c r="E1" s="4"/>
      <c r="F1" s="4"/>
      <c r="G1" s="4"/>
      <c r="H1" s="4"/>
      <c r="I1" s="4"/>
      <c r="J1" s="4"/>
    </row>
    <row r="2" spans="1:10" ht="15.75">
      <c r="A2" s="296" t="s">
        <v>480</v>
      </c>
      <c r="B2" s="296"/>
      <c r="C2" s="296"/>
      <c r="D2" s="296"/>
      <c r="E2" s="296"/>
      <c r="F2" s="296"/>
      <c r="G2" s="168"/>
      <c r="H2" s="168"/>
      <c r="I2" s="168"/>
      <c r="J2" s="168"/>
    </row>
    <row r="3" spans="1:10" ht="31.5" customHeight="1">
      <c r="A3" s="297" t="s">
        <v>547</v>
      </c>
      <c r="B3" s="297"/>
      <c r="C3" s="297"/>
      <c r="D3" s="297"/>
      <c r="E3" s="297"/>
      <c r="F3" s="297"/>
      <c r="G3" s="162"/>
      <c r="H3" s="162"/>
      <c r="I3" s="162"/>
      <c r="J3" s="162"/>
    </row>
    <row r="4" spans="1:10" ht="15.75">
      <c r="A4" s="209" t="s">
        <v>517</v>
      </c>
      <c r="B4" s="209"/>
      <c r="C4" s="209"/>
      <c r="D4" s="209"/>
      <c r="E4" s="209"/>
      <c r="F4" s="209"/>
      <c r="G4" s="162"/>
      <c r="H4" s="162"/>
      <c r="I4" s="162"/>
      <c r="J4" s="162"/>
    </row>
    <row r="5" spans="1:10" ht="15.75">
      <c r="A5" s="4"/>
      <c r="B5" s="4"/>
      <c r="C5" s="4"/>
      <c r="D5" s="4"/>
      <c r="E5" s="4"/>
      <c r="F5" s="167" t="s">
        <v>26</v>
      </c>
      <c r="G5" s="4"/>
      <c r="H5" s="4"/>
      <c r="I5" s="4"/>
      <c r="J5" s="4"/>
    </row>
    <row r="6" spans="1:10" ht="61.5" customHeight="1">
      <c r="A6" s="182" t="s">
        <v>73</v>
      </c>
      <c r="B6" s="25" t="s">
        <v>481</v>
      </c>
      <c r="C6" s="174" t="s">
        <v>504</v>
      </c>
      <c r="D6" s="174" t="s">
        <v>505</v>
      </c>
      <c r="E6" s="166" t="s">
        <v>482</v>
      </c>
      <c r="F6" s="166" t="s">
        <v>483</v>
      </c>
      <c r="G6" s="1"/>
      <c r="H6" s="1"/>
      <c r="I6" s="4"/>
      <c r="J6" s="4"/>
    </row>
    <row r="7" spans="1:10" ht="15.75">
      <c r="A7" s="169">
        <v>1</v>
      </c>
      <c r="B7" s="5" t="s">
        <v>497</v>
      </c>
      <c r="C7" s="175">
        <v>23</v>
      </c>
      <c r="D7" s="175">
        <v>30</v>
      </c>
      <c r="E7" s="176">
        <f>'Прейскурант цін'!D46</f>
        <v>459</v>
      </c>
      <c r="F7" s="176">
        <f>D7*E7</f>
        <v>13770</v>
      </c>
      <c r="G7" s="4"/>
      <c r="H7" s="4"/>
      <c r="I7" s="4"/>
      <c r="J7" s="4"/>
    </row>
    <row r="8" spans="1:10" ht="15.75">
      <c r="A8" s="169">
        <v>2</v>
      </c>
      <c r="B8" s="5" t="s">
        <v>484</v>
      </c>
      <c r="C8" s="175">
        <v>12</v>
      </c>
      <c r="D8" s="175">
        <v>12</v>
      </c>
      <c r="E8" s="176">
        <f>'Прейскурант цін'!D52</f>
        <v>572</v>
      </c>
      <c r="F8" s="176">
        <f t="shared" ref="F8:F22" si="0">D8*E8</f>
        <v>6864</v>
      </c>
      <c r="G8" s="4"/>
      <c r="H8" s="4"/>
      <c r="I8" s="4"/>
      <c r="J8" s="4"/>
    </row>
    <row r="9" spans="1:10" ht="31.5">
      <c r="A9" s="173">
        <v>3</v>
      </c>
      <c r="B9" s="164" t="s">
        <v>485</v>
      </c>
      <c r="C9" s="175">
        <v>8</v>
      </c>
      <c r="D9" s="175">
        <v>8</v>
      </c>
      <c r="E9" s="176">
        <f>'Прейскурант цін'!D53</f>
        <v>780</v>
      </c>
      <c r="F9" s="176">
        <f t="shared" si="0"/>
        <v>6240</v>
      </c>
      <c r="G9" s="4"/>
      <c r="H9" s="4"/>
      <c r="I9" s="4"/>
      <c r="J9" s="4"/>
    </row>
    <row r="10" spans="1:10" ht="15.75">
      <c r="A10" s="173">
        <v>4</v>
      </c>
      <c r="B10" s="172" t="s">
        <v>486</v>
      </c>
      <c r="C10" s="175">
        <v>100</v>
      </c>
      <c r="D10" s="175">
        <v>190</v>
      </c>
      <c r="E10" s="176">
        <f>'Прейскурант цін'!D47</f>
        <v>627</v>
      </c>
      <c r="F10" s="176">
        <f t="shared" si="0"/>
        <v>119130</v>
      </c>
      <c r="G10" s="4"/>
      <c r="H10" s="4"/>
      <c r="I10" s="4"/>
      <c r="J10" s="4"/>
    </row>
    <row r="11" spans="1:10" ht="15.75">
      <c r="A11" s="169">
        <v>5</v>
      </c>
      <c r="B11" s="5" t="s">
        <v>498</v>
      </c>
      <c r="C11" s="175">
        <v>6</v>
      </c>
      <c r="D11" s="175">
        <v>10</v>
      </c>
      <c r="E11" s="176">
        <f>'Прейскурант цін'!D49</f>
        <v>651</v>
      </c>
      <c r="F11" s="176">
        <f t="shared" si="0"/>
        <v>6510</v>
      </c>
      <c r="G11" s="4"/>
      <c r="H11" s="4"/>
      <c r="I11" s="4"/>
      <c r="J11" s="4"/>
    </row>
    <row r="12" spans="1:10" ht="15.75">
      <c r="A12" s="169">
        <v>6</v>
      </c>
      <c r="B12" s="5" t="s">
        <v>487</v>
      </c>
      <c r="C12" s="175">
        <v>495</v>
      </c>
      <c r="D12" s="175">
        <v>660</v>
      </c>
      <c r="E12" s="176">
        <v>517</v>
      </c>
      <c r="F12" s="176">
        <f t="shared" si="0"/>
        <v>341220</v>
      </c>
      <c r="G12" s="4"/>
      <c r="H12" s="4"/>
      <c r="I12" s="4"/>
      <c r="J12" s="4"/>
    </row>
    <row r="13" spans="1:10" ht="15.75">
      <c r="A13" s="169">
        <v>7</v>
      </c>
      <c r="B13" s="5" t="s">
        <v>488</v>
      </c>
      <c r="C13" s="175">
        <v>25</v>
      </c>
      <c r="D13" s="175">
        <v>50</v>
      </c>
      <c r="E13" s="176">
        <v>572</v>
      </c>
      <c r="F13" s="176">
        <f t="shared" si="0"/>
        <v>28600</v>
      </c>
      <c r="G13" s="4"/>
      <c r="H13" s="4"/>
      <c r="I13" s="4"/>
      <c r="J13" s="4"/>
    </row>
    <row r="14" spans="1:10" ht="15.75">
      <c r="A14" s="169">
        <v>8</v>
      </c>
      <c r="B14" s="5" t="s">
        <v>489</v>
      </c>
      <c r="C14" s="175">
        <v>239</v>
      </c>
      <c r="D14" s="175">
        <v>300</v>
      </c>
      <c r="E14" s="176">
        <v>375</v>
      </c>
      <c r="F14" s="176">
        <f t="shared" si="0"/>
        <v>112500</v>
      </c>
      <c r="G14" s="4"/>
      <c r="H14" s="4"/>
      <c r="I14" s="4"/>
      <c r="J14" s="4"/>
    </row>
    <row r="15" spans="1:10" ht="15.75">
      <c r="A15" s="169">
        <v>9</v>
      </c>
      <c r="B15" s="5" t="s">
        <v>490</v>
      </c>
      <c r="C15" s="175">
        <v>50</v>
      </c>
      <c r="D15" s="175">
        <v>70</v>
      </c>
      <c r="E15" s="176">
        <f>'Прейскурант цін'!D10</f>
        <v>2326</v>
      </c>
      <c r="F15" s="176">
        <f t="shared" si="0"/>
        <v>162820</v>
      </c>
      <c r="G15" s="4"/>
      <c r="H15" s="4"/>
      <c r="I15" s="4"/>
      <c r="J15" s="4"/>
    </row>
    <row r="16" spans="1:10" ht="15.75">
      <c r="A16" s="169">
        <v>10</v>
      </c>
      <c r="B16" s="5" t="s">
        <v>491</v>
      </c>
      <c r="C16" s="175">
        <v>115</v>
      </c>
      <c r="D16" s="175">
        <v>180</v>
      </c>
      <c r="E16" s="176">
        <f>'Прейскурант цін'!D7</f>
        <v>1623</v>
      </c>
      <c r="F16" s="176">
        <f t="shared" si="0"/>
        <v>292140</v>
      </c>
      <c r="G16" s="4"/>
      <c r="H16" s="4"/>
      <c r="I16" s="4"/>
      <c r="J16" s="4"/>
    </row>
    <row r="17" spans="1:10" ht="15.75">
      <c r="A17" s="169">
        <v>11</v>
      </c>
      <c r="B17" s="5" t="s">
        <v>492</v>
      </c>
      <c r="C17" s="175">
        <v>70</v>
      </c>
      <c r="D17" s="175">
        <v>90</v>
      </c>
      <c r="E17" s="176">
        <f>'Прейскурант цін'!D14</f>
        <v>358</v>
      </c>
      <c r="F17" s="176">
        <f t="shared" si="0"/>
        <v>32220</v>
      </c>
      <c r="G17" s="4"/>
      <c r="H17" s="4"/>
      <c r="I17" s="4"/>
      <c r="J17" s="4"/>
    </row>
    <row r="18" spans="1:10" ht="15.75">
      <c r="A18" s="169">
        <v>12</v>
      </c>
      <c r="B18" s="5" t="s">
        <v>493</v>
      </c>
      <c r="C18" s="175">
        <v>340</v>
      </c>
      <c r="D18" s="175">
        <v>350</v>
      </c>
      <c r="E18" s="176">
        <f>'Прейскурант цін'!D55</f>
        <v>73</v>
      </c>
      <c r="F18" s="176">
        <f t="shared" si="0"/>
        <v>25550</v>
      </c>
      <c r="G18" s="4"/>
      <c r="H18" s="4"/>
      <c r="I18" s="4"/>
      <c r="J18" s="4"/>
    </row>
    <row r="19" spans="1:10" ht="47.25">
      <c r="A19" s="169"/>
      <c r="B19" s="177" t="s">
        <v>506</v>
      </c>
      <c r="C19" s="175"/>
      <c r="D19" s="175"/>
      <c r="E19" s="176"/>
      <c r="F19" s="178">
        <f>SUM(F7:F18)</f>
        <v>1147564</v>
      </c>
      <c r="G19" s="4"/>
      <c r="H19" s="4"/>
      <c r="I19" s="4"/>
      <c r="J19" s="4"/>
    </row>
    <row r="20" spans="1:10" ht="15.75">
      <c r="A20" s="169">
        <v>13</v>
      </c>
      <c r="B20" s="5" t="s">
        <v>494</v>
      </c>
      <c r="C20" s="175">
        <v>724</v>
      </c>
      <c r="D20" s="175">
        <v>965</v>
      </c>
      <c r="E20" s="176">
        <f>'Прейскурант цін'!D57</f>
        <v>215</v>
      </c>
      <c r="F20" s="176">
        <f t="shared" si="0"/>
        <v>207475</v>
      </c>
      <c r="G20" s="4"/>
      <c r="H20" s="4"/>
      <c r="I20" s="4"/>
      <c r="J20" s="4"/>
    </row>
    <row r="21" spans="1:10" ht="15.75">
      <c r="A21" s="169">
        <v>14</v>
      </c>
      <c r="B21" s="5" t="s">
        <v>495</v>
      </c>
      <c r="C21" s="175">
        <v>450</v>
      </c>
      <c r="D21" s="175">
        <v>486</v>
      </c>
      <c r="E21" s="176">
        <f>'Прейскурант цін'!D68</f>
        <v>236</v>
      </c>
      <c r="F21" s="176">
        <f t="shared" si="0"/>
        <v>114696</v>
      </c>
      <c r="G21" s="4"/>
      <c r="H21" s="4"/>
      <c r="I21" s="4"/>
      <c r="J21" s="4"/>
    </row>
    <row r="22" spans="1:10" ht="15.75">
      <c r="A22" s="169">
        <v>15</v>
      </c>
      <c r="B22" s="5" t="s">
        <v>496</v>
      </c>
      <c r="C22" s="175">
        <v>900</v>
      </c>
      <c r="D22" s="175">
        <v>1050</v>
      </c>
      <c r="E22" s="176">
        <f>'Прейскурант цін'!D65</f>
        <v>95</v>
      </c>
      <c r="F22" s="176">
        <f t="shared" si="0"/>
        <v>99750</v>
      </c>
      <c r="G22" s="4"/>
      <c r="H22" s="4"/>
      <c r="I22" s="4"/>
      <c r="J22" s="4"/>
    </row>
    <row r="23" spans="1:10" ht="47.25">
      <c r="A23" s="169"/>
      <c r="B23" s="177" t="s">
        <v>507</v>
      </c>
      <c r="C23" s="37"/>
      <c r="D23" s="37"/>
      <c r="E23" s="183"/>
      <c r="F23" s="178">
        <f>SUM(F19:F22)</f>
        <v>1569485</v>
      </c>
    </row>
    <row r="24" spans="1:10" ht="15.75">
      <c r="A24" s="170"/>
      <c r="B24" s="171"/>
      <c r="C24" s="36"/>
      <c r="D24" s="36"/>
      <c r="E24" s="36"/>
      <c r="F24" s="36"/>
    </row>
    <row r="25" spans="1:10" ht="15.75">
      <c r="A25" s="170"/>
      <c r="B25" s="181" t="s">
        <v>500</v>
      </c>
      <c r="C25" s="181">
        <v>2.5</v>
      </c>
      <c r="D25" s="300" t="s">
        <v>501</v>
      </c>
      <c r="E25" s="262"/>
      <c r="F25" s="36"/>
    </row>
    <row r="26" spans="1:10" ht="47.25">
      <c r="A26" s="170"/>
      <c r="B26" s="165" t="s">
        <v>502</v>
      </c>
      <c r="C26" s="180">
        <f>F19/C25/11</f>
        <v>41730</v>
      </c>
      <c r="D26" s="301" t="s">
        <v>26</v>
      </c>
      <c r="E26" s="262"/>
      <c r="F26" s="36"/>
    </row>
    <row r="27" spans="1:10" ht="15.75">
      <c r="A27" s="170"/>
      <c r="B27" s="181" t="s">
        <v>499</v>
      </c>
      <c r="C27" s="181">
        <v>2</v>
      </c>
      <c r="D27" s="300" t="s">
        <v>501</v>
      </c>
      <c r="E27" s="262"/>
      <c r="F27" s="36"/>
    </row>
    <row r="28" spans="1:10" ht="48.75" customHeight="1">
      <c r="A28" s="170"/>
      <c r="B28" s="179" t="s">
        <v>503</v>
      </c>
      <c r="C28" s="180">
        <f>F23/C27/11</f>
        <v>71340</v>
      </c>
      <c r="D28" s="302" t="s">
        <v>26</v>
      </c>
      <c r="E28" s="262"/>
      <c r="F28" s="36"/>
    </row>
    <row r="29" spans="1:10" ht="15.75">
      <c r="A29" s="170"/>
      <c r="B29" s="20"/>
      <c r="C29" s="36"/>
      <c r="D29" s="36"/>
      <c r="E29" s="36"/>
      <c r="F29" s="36"/>
    </row>
    <row r="30" spans="1:10" ht="15.75">
      <c r="A30" s="170"/>
      <c r="B30" s="20"/>
      <c r="C30" s="36"/>
      <c r="D30" s="36"/>
      <c r="E30" s="36"/>
      <c r="F30" s="36"/>
    </row>
    <row r="32" spans="1:10" ht="15.75">
      <c r="A32" s="298" t="s">
        <v>545</v>
      </c>
      <c r="B32" s="299"/>
      <c r="C32" s="299"/>
      <c r="D32" s="299"/>
      <c r="E32" s="299"/>
      <c r="F32" s="299"/>
    </row>
    <row r="33" spans="1:6">
      <c r="B33" s="1"/>
      <c r="C33" s="1"/>
      <c r="D33" s="1"/>
    </row>
    <row r="34" spans="1:6">
      <c r="A34" s="271" t="s">
        <v>546</v>
      </c>
      <c r="B34" s="212"/>
      <c r="C34" s="212"/>
      <c r="D34" s="212"/>
      <c r="E34" s="212"/>
      <c r="F34" s="212"/>
    </row>
    <row r="35" spans="1:6">
      <c r="B35" s="163"/>
      <c r="C35" s="1"/>
      <c r="D35" s="1"/>
    </row>
    <row r="36" spans="1:6">
      <c r="B36" s="1"/>
      <c r="C36" s="1"/>
      <c r="D36" s="1"/>
    </row>
  </sheetData>
  <mergeCells count="9">
    <mergeCell ref="A2:F2"/>
    <mergeCell ref="A3:F3"/>
    <mergeCell ref="A32:F32"/>
    <mergeCell ref="A34:F34"/>
    <mergeCell ref="A4:F4"/>
    <mergeCell ref="D25:E25"/>
    <mergeCell ref="D27:E27"/>
    <mergeCell ref="D26:E26"/>
    <mergeCell ref="D28:E28"/>
  </mergeCells>
  <pageMargins left="0.70866141732283472" right="0.31496062992125984" top="0.55118110236220474" bottom="0.55118110236220474" header="0.31496062992125984" footer="0.31496062992125984"/>
  <pageSetup paperSize="9" orientation="portrait" verticalDpi="0" r:id="rId1"/>
  <ignoredErrors>
    <ignoredError sqref="F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Розцінки зубних техніків</vt:lpstr>
      <vt:lpstr>Розрахунок відшкод.витрат</vt:lpstr>
      <vt:lpstr>Розряди з-ти</vt:lpstr>
      <vt:lpstr>витрати по зубопротез</vt:lpstr>
      <vt:lpstr>матеріальні витрати</vt:lpstr>
      <vt:lpstr>Прейскурант цін</vt:lpstr>
      <vt:lpstr>План робіт</vt:lpstr>
      <vt:lpstr>'витрати по зубопротез'!Область_печати</vt:lpstr>
      <vt:lpstr>'матеріальні витрати'!Область_печати</vt:lpstr>
      <vt:lpstr>'Прейскурант цін'!Область_печати</vt:lpstr>
      <vt:lpstr>'Розцінки зубних техніків'!Область_печати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2022-01-26T07:33:16Z</cp:lastPrinted>
  <dcterms:created xsi:type="dcterms:W3CDTF">2020-10-05T09:49:49Z</dcterms:created>
  <dcterms:modified xsi:type="dcterms:W3CDTF">2022-01-28T09:39:01Z</dcterms:modified>
</cp:coreProperties>
</file>